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Y:\05 - Statistik\1.Daten\09 BAU- UND WOHNUNGSWESEN\Gebäude und Wohnungsstatistik\GWS 2024\"/>
    </mc:Choice>
  </mc:AlternateContent>
  <xr:revisionPtr revIDLastSave="0" documentId="13_ncr:1_{D7672580-4E4C-4E2D-AD7E-53D196A48FA0}" xr6:coauthVersionLast="47" xr6:coauthVersionMax="47" xr10:uidLastSave="{00000000-0000-0000-0000-000000000000}"/>
  <workbookProtection lockStructure="1"/>
  <bookViews>
    <workbookView xWindow="-120" yWindow="-120" windowWidth="51840" windowHeight="21120" xr2:uid="{00000000-000D-0000-FFFF-FFFF00000000}"/>
  </bookViews>
  <sheets>
    <sheet name="Zimmerzahl" sheetId="5" r:id="rId1"/>
    <sheet name="Anzahl Bewohner" sheetId="22" r:id="rId2"/>
    <sheet name="Uebersetzungen" sheetId="6" state="hidden"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4" i="22" l="1"/>
  <c r="H15" i="22"/>
  <c r="G15" i="22"/>
  <c r="F15" i="22"/>
  <c r="E15" i="22"/>
  <c r="D15" i="22"/>
  <c r="C15" i="22"/>
  <c r="C14" i="22"/>
  <c r="B14" i="22"/>
  <c r="B13" i="22"/>
  <c r="A10" i="22"/>
  <c r="A9" i="22"/>
  <c r="A149" i="22"/>
  <c r="A148" i="22"/>
  <c r="A146" i="22"/>
  <c r="A144" i="22"/>
  <c r="A142" i="22"/>
  <c r="A141" i="22"/>
  <c r="A140" i="22"/>
  <c r="A139" i="22"/>
  <c r="A138" i="22"/>
  <c r="A137" i="22"/>
  <c r="A136" i="22"/>
  <c r="A135" i="22"/>
  <c r="A134" i="22"/>
  <c r="A133" i="22"/>
  <c r="A132" i="22"/>
  <c r="A131" i="22"/>
  <c r="A110" i="22"/>
  <c r="A94" i="22"/>
  <c r="A82" i="22"/>
  <c r="A77" i="22"/>
  <c r="A64" i="22"/>
  <c r="A51" i="22"/>
  <c r="A42" i="22"/>
  <c r="A34" i="22"/>
  <c r="A28" i="22"/>
  <c r="A25" i="22"/>
  <c r="A18" i="22"/>
  <c r="A17" i="22"/>
  <c r="A7" i="22"/>
  <c r="A146" i="5"/>
  <c r="I14" i="5"/>
  <c r="B13" i="5"/>
  <c r="A144" i="5"/>
  <c r="H15" i="5"/>
  <c r="G15" i="5"/>
  <c r="F15" i="5"/>
  <c r="E15" i="5"/>
  <c r="D15" i="5"/>
  <c r="C15" i="5"/>
  <c r="C14" i="5"/>
  <c r="B14" i="5"/>
  <c r="A110" i="5"/>
  <c r="A94" i="5"/>
  <c r="A82" i="5"/>
  <c r="A77" i="5"/>
  <c r="A64" i="5"/>
  <c r="A51" i="5"/>
  <c r="A42" i="5"/>
  <c r="A34" i="5"/>
  <c r="A28" i="5"/>
  <c r="A25" i="5"/>
  <c r="A18" i="5"/>
  <c r="A17" i="5"/>
  <c r="A149" i="5"/>
  <c r="A148" i="5"/>
  <c r="A142" i="5"/>
  <c r="A141" i="5"/>
  <c r="A140" i="5"/>
  <c r="A139" i="5"/>
  <c r="A138" i="5"/>
  <c r="A137" i="5"/>
  <c r="A136" i="5"/>
  <c r="A135" i="5"/>
  <c r="A134" i="5"/>
  <c r="A133" i="5"/>
  <c r="A132" i="5"/>
  <c r="A131" i="5"/>
  <c r="A9" i="5"/>
  <c r="A10" i="5"/>
  <c r="A7" i="5"/>
</calcChain>
</file>

<file path=xl/sharedStrings.xml><?xml version="1.0" encoding="utf-8"?>
<sst xmlns="http://schemas.openxmlformats.org/spreadsheetml/2006/main" count="381" uniqueCount="263">
  <si>
    <t>Total</t>
  </si>
  <si>
    <t>Vaz/Obervaz</t>
  </si>
  <si>
    <t>Lantsch/Lenz</t>
  </si>
  <si>
    <t>Albula/Alvra</t>
  </si>
  <si>
    <t>Brusio</t>
  </si>
  <si>
    <t>Poschiavo</t>
  </si>
  <si>
    <t>Falera</t>
  </si>
  <si>
    <t>Laax</t>
  </si>
  <si>
    <t>Sagogn</t>
  </si>
  <si>
    <t>Schluein</t>
  </si>
  <si>
    <t>Vals</t>
  </si>
  <si>
    <t>Lumnezia</t>
  </si>
  <si>
    <t>Ilanz/Glion</t>
  </si>
  <si>
    <t>Fürstenau</t>
  </si>
  <si>
    <t>Rothenbrunnen</t>
  </si>
  <si>
    <t>Scharans</t>
  </si>
  <si>
    <t>Sils im Domleschg</t>
  </si>
  <si>
    <t>Cazis</t>
  </si>
  <si>
    <t>Flerden</t>
  </si>
  <si>
    <t>Masein</t>
  </si>
  <si>
    <t>Thusis</t>
  </si>
  <si>
    <t>Tschappina</t>
  </si>
  <si>
    <t>Urmein</t>
  </si>
  <si>
    <t>Safiental</t>
  </si>
  <si>
    <t>Domleschg</t>
  </si>
  <si>
    <t>Avers</t>
  </si>
  <si>
    <t>Sufers</t>
  </si>
  <si>
    <t>Andeer</t>
  </si>
  <si>
    <t>Rongellen</t>
  </si>
  <si>
    <t>Zillis-Reischen</t>
  </si>
  <si>
    <t>Ferrera</t>
  </si>
  <si>
    <t>Bonaduz</t>
  </si>
  <si>
    <t>Domat/Ems</t>
  </si>
  <si>
    <t>Rhäzüns</t>
  </si>
  <si>
    <t>Felsberg</t>
  </si>
  <si>
    <t>Flims</t>
  </si>
  <si>
    <t>Tamins</t>
  </si>
  <si>
    <t>Trin</t>
  </si>
  <si>
    <t>Zernez</t>
  </si>
  <si>
    <t>Samnaun</t>
  </si>
  <si>
    <t>Scuol</t>
  </si>
  <si>
    <t>Valsot</t>
  </si>
  <si>
    <t>Bever</t>
  </si>
  <si>
    <t>Celerina/Schlarigna</t>
  </si>
  <si>
    <t>Madulain</t>
  </si>
  <si>
    <t>Pontresina</t>
  </si>
  <si>
    <t>Samedan</t>
  </si>
  <si>
    <t>S-chanf</t>
  </si>
  <si>
    <t>Silvaplana</t>
  </si>
  <si>
    <t>Zuoz</t>
  </si>
  <si>
    <t>Buseno</t>
  </si>
  <si>
    <t>Castaneda</t>
  </si>
  <si>
    <t>Rossa</t>
  </si>
  <si>
    <t>Santa Maria in Calanca</t>
  </si>
  <si>
    <t>Lostallo</t>
  </si>
  <si>
    <t>Mesocco</t>
  </si>
  <si>
    <t>Soazza</t>
  </si>
  <si>
    <t>Cama</t>
  </si>
  <si>
    <t>Grono</t>
  </si>
  <si>
    <t>San Vittore</t>
  </si>
  <si>
    <t>Val Müstair</t>
  </si>
  <si>
    <t>Davos</t>
  </si>
  <si>
    <t>Fideris</t>
  </si>
  <si>
    <t>Furna</t>
  </si>
  <si>
    <t>Jenaz</t>
  </si>
  <si>
    <t>Küblis</t>
  </si>
  <si>
    <t>Luzein</t>
  </si>
  <si>
    <t>Chur</t>
  </si>
  <si>
    <t>Churwalden</t>
  </si>
  <si>
    <t>Arosa</t>
  </si>
  <si>
    <t>Tschiertschen-Praden</t>
  </si>
  <si>
    <t>Trimmis</t>
  </si>
  <si>
    <t>Untervaz</t>
  </si>
  <si>
    <t>Zizers</t>
  </si>
  <si>
    <t>Fläsch</t>
  </si>
  <si>
    <t>Jenins</t>
  </si>
  <si>
    <t>Maienfeld</t>
  </si>
  <si>
    <t>Malans</t>
  </si>
  <si>
    <t>Landquart</t>
  </si>
  <si>
    <t>Grüsch</t>
  </si>
  <si>
    <t>Schiers</t>
  </si>
  <si>
    <t>Seewis im Prättigau</t>
  </si>
  <si>
    <t>Breil/Brigels</t>
  </si>
  <si>
    <t>Disentis/Mustér</t>
  </si>
  <si>
    <t>Medel (Lucmagn)</t>
  </si>
  <si>
    <t>Sumvitg</t>
  </si>
  <si>
    <t>Tujetsch</t>
  </si>
  <si>
    <t>Trun</t>
  </si>
  <si>
    <t>GRAUBÜNDEN</t>
  </si>
  <si>
    <t>Surses</t>
  </si>
  <si>
    <t>Conters im Prättigau</t>
  </si>
  <si>
    <t>Obersaxen Mundaun</t>
  </si>
  <si>
    <t>Bergün Filisur</t>
  </si>
  <si>
    <t>Rheinwald</t>
  </si>
  <si>
    <t>La Punt Chamues-ch</t>
  </si>
  <si>
    <t>Schmitten (GR)</t>
  </si>
  <si>
    <t>St. Moritz</t>
  </si>
  <si>
    <t>Sils im Engadin/Segl</t>
  </si>
  <si>
    <t>Bregaglia</t>
  </si>
  <si>
    <t>Roveredo (GR)</t>
  </si>
  <si>
    <t>Calanca</t>
  </si>
  <si>
    <t>Klosters</t>
  </si>
  <si>
    <t>Muntogna da Schons</t>
  </si>
  <si>
    <t>Tabelle</t>
  </si>
  <si>
    <t>Code</t>
  </si>
  <si>
    <t>DE</t>
  </si>
  <si>
    <t>RM</t>
  </si>
  <si>
    <t>IT</t>
  </si>
  <si>
    <t>Sprache</t>
  </si>
  <si>
    <t>&lt;Fachbereich&gt;</t>
  </si>
  <si>
    <t>Daten &amp; Statistik</t>
  </si>
  <si>
    <t>Datas &amp; Statistica</t>
  </si>
  <si>
    <t>Dati &amp; Statistica</t>
  </si>
  <si>
    <t>T1</t>
  </si>
  <si>
    <t>&lt;Titel&gt;</t>
  </si>
  <si>
    <t>&lt;UTitel&gt;</t>
  </si>
  <si>
    <t>T1-2</t>
  </si>
  <si>
    <t>&lt;SpaltenTitel_1&gt;</t>
  </si>
  <si>
    <t>&lt;SpaltenTitel_2&gt;</t>
  </si>
  <si>
    <t>&lt;SpaltenTitel_3&gt;</t>
  </si>
  <si>
    <t>&lt;SpaltenTitel_4&gt;</t>
  </si>
  <si>
    <t>&lt;Zeilentitel_1&gt;</t>
  </si>
  <si>
    <t>GRISCHUN</t>
  </si>
  <si>
    <t>GRIGIONI</t>
  </si>
  <si>
    <t>&lt;Zeilentitel_2&gt;</t>
  </si>
  <si>
    <t>Region Albula</t>
  </si>
  <si>
    <t>Regiun Alvra</t>
  </si>
  <si>
    <t>Regione Albula</t>
  </si>
  <si>
    <t>&lt;Zeilentitel_3&gt;</t>
  </si>
  <si>
    <t>Region Bernina</t>
  </si>
  <si>
    <t>Regiun Bernina</t>
  </si>
  <si>
    <t>Regione Bernina</t>
  </si>
  <si>
    <t>&lt;Zeilentitel_4&gt;</t>
  </si>
  <si>
    <t>Region Engiadina Bassa/Val Müstair</t>
  </si>
  <si>
    <t>Regiun Engiadina Bassa/Val Müstair</t>
  </si>
  <si>
    <t>Regione Engiadina Bassa/Val Müstair</t>
  </si>
  <si>
    <t>&lt;Zeilentitel_5&gt;</t>
  </si>
  <si>
    <t>Region Imboden</t>
  </si>
  <si>
    <t>Regiun Plaun</t>
  </si>
  <si>
    <t>Regione Imboden</t>
  </si>
  <si>
    <t>&lt;Zeilentitel_6&gt;</t>
  </si>
  <si>
    <t>Region Landquart</t>
  </si>
  <si>
    <t>Regiun Landquart</t>
  </si>
  <si>
    <t>Regione Landquart</t>
  </si>
  <si>
    <t>&lt;Zeilentitel_7&gt;</t>
  </si>
  <si>
    <t>Region Maloja</t>
  </si>
  <si>
    <t>Regiun Malögia</t>
  </si>
  <si>
    <t>Regione Maloja</t>
  </si>
  <si>
    <t>&lt;Zeilentitel_8&gt;</t>
  </si>
  <si>
    <t>Region Moesa</t>
  </si>
  <si>
    <t>Regiun Moesa</t>
  </si>
  <si>
    <t>Regione Moesa</t>
  </si>
  <si>
    <t>&lt;Zeilentitel_9&gt;</t>
  </si>
  <si>
    <t>Region Plessur</t>
  </si>
  <si>
    <t>Regiun Plessur</t>
  </si>
  <si>
    <t>Regione Plessur</t>
  </si>
  <si>
    <t>&lt;Zeilentitel_10&gt;</t>
  </si>
  <si>
    <t>Region Prättigau/Davos</t>
  </si>
  <si>
    <t>Regiun Partenz/Tavau</t>
  </si>
  <si>
    <t>Regione Prättigau/Davos</t>
  </si>
  <si>
    <t>&lt;Zeilentitel_11&gt;</t>
  </si>
  <si>
    <t>Region Surselva</t>
  </si>
  <si>
    <t>Regiun Surselva</t>
  </si>
  <si>
    <t>Regione Surselva</t>
  </si>
  <si>
    <t>&lt;Zeilentitel_12&gt;</t>
  </si>
  <si>
    <t>Region Viamala</t>
  </si>
  <si>
    <t>Regiun Viamala</t>
  </si>
  <si>
    <t>Regione Viamala</t>
  </si>
  <si>
    <t>&lt;Quelle_1&gt;</t>
  </si>
  <si>
    <t>&lt;Aktualisierung&gt;</t>
  </si>
  <si>
    <t>Totale</t>
  </si>
  <si>
    <t>&lt;SpaltenTitel_2.1&gt;</t>
  </si>
  <si>
    <t>&lt;SpaltenTitel_2.2&gt;</t>
  </si>
  <si>
    <t>&lt;SpaltenTitel_2.3&gt;</t>
  </si>
  <si>
    <t>&lt;SpaltenTitel_2.4&gt;</t>
  </si>
  <si>
    <t>&lt;SpaltenTitel_2.5&gt;</t>
  </si>
  <si>
    <t>&lt;SpaltenTitel_2.6&gt;</t>
  </si>
  <si>
    <t>&lt;Legende_1&gt;</t>
  </si>
  <si>
    <t>&lt;Legende_2&gt;</t>
  </si>
  <si>
    <t>T2</t>
  </si>
  <si>
    <t>&lt;T2Titel&gt;</t>
  </si>
  <si>
    <t>&lt;T2UTitel&gt;</t>
  </si>
  <si>
    <t>&lt;T2SpaltenTitel_3&gt;</t>
  </si>
  <si>
    <t>&lt;SpaltenTitel_0&gt;</t>
  </si>
  <si>
    <t>Wohnungen mit ... Zimmer(n)</t>
  </si>
  <si>
    <t>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t>
  </si>
  <si>
    <t>Abitaziuns cun … stanza(s)</t>
  </si>
  <si>
    <t>Abitazioni con … locale(i)</t>
  </si>
  <si>
    <t>1 Zimmer</t>
  </si>
  <si>
    <t>2 Zimmer</t>
  </si>
  <si>
    <t>3 Zimmer</t>
  </si>
  <si>
    <t>4 Zimmer</t>
  </si>
  <si>
    <t>5 Zimmer</t>
  </si>
  <si>
    <t>1 Stanza</t>
  </si>
  <si>
    <t>2 Stanzas</t>
  </si>
  <si>
    <t>3 Stanzas</t>
  </si>
  <si>
    <t>4 Stanzas</t>
  </si>
  <si>
    <t>5 Stanzas</t>
  </si>
  <si>
    <t>6+ Stanzas</t>
  </si>
  <si>
    <t>6+ Zimmer</t>
  </si>
  <si>
    <t>1 Locale</t>
  </si>
  <si>
    <t>2 Locali</t>
  </si>
  <si>
    <t>3 Locali</t>
  </si>
  <si>
    <t>4 Locali</t>
  </si>
  <si>
    <t>5 Locali</t>
  </si>
  <si>
    <t>6+ Locali</t>
  </si>
  <si>
    <t>Quelle: BFS (Gebäude- und Wohnungsstatistik)</t>
  </si>
  <si>
    <t>Funtauna: UST (Statistica dals edifizis e da las abitaziuns)</t>
  </si>
  <si>
    <t>Fonte: UST (Statistica degli edifici e delle abitazioni)</t>
  </si>
  <si>
    <t>Per facilitar l'evaluaziun da las datas s'ha la statistica applitgada en il SEA valurs che mancan. En cas d'evaluaziuns cun pitschens spazis na pon ins perquai betg excluder che questas cumplettaziuns chaschunian sfalsificaziuns. Analisas pitschnas ston perquai vegnir interpretadas cun precauziun.</t>
  </si>
  <si>
    <t>Per facilitare l'interpretazione dei dati, i valori mancanti sono stati utilizzati statisticamente nella SEA. Pertanto, nel caso di valutazioni su scala ridotta, non si può escludere che tali aggiunte possano comportare distorsioni. Pertanto, le analisi su scala ridotta devono essere interpretate con cautela.</t>
  </si>
  <si>
    <t>(*) Bewohnte Wohnungen: Wohnungen denen eindeutig mindestens eine Person zugeordnet werden konnten. Es werden sämtliche Personen in Privathaushalten berücksichtigt, die in einer Gemeinde gemeldet sind, unabhängig vom Meldeverhältnis.</t>
  </si>
  <si>
    <t>(*) Abitaziuns abitadas: abitaziuns, a las qualas ins ha pudì attribuir cleramain almain ad ina persuna. I vegnan resguardadas tut las persunas che vivan en ina chasada privata, independentamain da la relaziun d'annunzia.</t>
  </si>
  <si>
    <t>(*) Abitazioni occupate: abitazioni alle quali è stato possibile associare almeno una persona senza ambiguità.  Sono considerate tutte le persone annunciate in economia domestica privata in un comune, indipendentemente dal tipo di relazione di notifica.</t>
  </si>
  <si>
    <t>Proporzione di persone che non sono associate a un'abitazione (in %)</t>
  </si>
  <si>
    <t xml:space="preserve">Part da persunas che n'han betg attribuì in'abitaziun (en %) </t>
  </si>
  <si>
    <t>Anteil Personen, die keiner Wohnung zugeordnet sind (in%)</t>
  </si>
  <si>
    <t>Bewohnte Wohnungen (*)</t>
  </si>
  <si>
    <t>Abitaziuns abitadas (*)</t>
  </si>
  <si>
    <t>Abitazioni occupate (*)</t>
  </si>
  <si>
    <t>&lt;T2SpaltenTitel_0&gt;</t>
  </si>
  <si>
    <t>&lt;T2SpaltenTitel_1&gt;</t>
  </si>
  <si>
    <t>&lt;T2SpaltenTitel_2&gt;</t>
  </si>
  <si>
    <t>mit … in der Wohnung</t>
  </si>
  <si>
    <t>&lt;T2SpaltenTitel_4&gt;</t>
  </si>
  <si>
    <t>&lt;T2SpaltenTitel_2.1&gt;</t>
  </si>
  <si>
    <t>&lt;T2SpaltenTitel_2.2&gt;</t>
  </si>
  <si>
    <t>&lt;T2SpaltenTitel_2.3&gt;</t>
  </si>
  <si>
    <t>&lt;T2SpaltenTitel_2.4&gt;</t>
  </si>
  <si>
    <t>&lt;T2SpaltenTitel_2.5&gt;</t>
  </si>
  <si>
    <t>&lt;T2SpaltenTitel_2.6&gt;</t>
  </si>
  <si>
    <t>cun … en l'abitaziun</t>
  </si>
  <si>
    <t>con … nell'abitazione</t>
  </si>
  <si>
    <t>1 Person</t>
  </si>
  <si>
    <t>2 Personen</t>
  </si>
  <si>
    <t>3 Personen</t>
  </si>
  <si>
    <t>5 Personen</t>
  </si>
  <si>
    <t>6+ Personen</t>
  </si>
  <si>
    <t>4 Personen</t>
  </si>
  <si>
    <t>1 persona</t>
  </si>
  <si>
    <t>1 persuna</t>
  </si>
  <si>
    <t>2 persunas</t>
  </si>
  <si>
    <t>3 persunas</t>
  </si>
  <si>
    <t>4 persunas</t>
  </si>
  <si>
    <t>5 persunas</t>
  </si>
  <si>
    <t>6+ persunas</t>
  </si>
  <si>
    <t>2 persone</t>
  </si>
  <si>
    <t>3 persone</t>
  </si>
  <si>
    <t>4 persone</t>
  </si>
  <si>
    <t>5 persone</t>
  </si>
  <si>
    <t>6+ persone</t>
  </si>
  <si>
    <t>(Gemeindestand 2024: 101 Gemeinden)</t>
  </si>
  <si>
    <t>(stadi communal 2024: 101 vischnancas)</t>
  </si>
  <si>
    <t>(stato dei comuni 2024: 101 comuni)</t>
  </si>
  <si>
    <t>Bewohnte Wohnungen (*) nach Zimmerzahl und Gemeinde, 2024</t>
  </si>
  <si>
    <t>Abitaziuns abitadas (*) tenor dumber da stanzas e  vischnanca, 2024</t>
  </si>
  <si>
    <t>Abitazioni occupate (*) secondo il numero di locali per Comune, 2024</t>
  </si>
  <si>
    <t>Letztmals aktualisiert am: 22.09.2025</t>
  </si>
  <si>
    <t>Ultima actualisaziun: 22.09.2025</t>
  </si>
  <si>
    <t>Ultimo aggiornamento: 22.09.2025</t>
  </si>
  <si>
    <t>Bewohnte Wohnungen (*) nach Anzahl Bewohner und Gemeinde, 2024</t>
  </si>
  <si>
    <t>Abitaziuns abitadas (*) tenor dumber da abitants e  vischnanca, 2024</t>
  </si>
  <si>
    <t>Abitazioni occupate (*) secondo il numero di abitanti per Comune,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</si>
</sst>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 #,##0.00_ ;_ * \-#,##0.00_ ;_ * &quot;-&quot;??_ ;_ @_ "/>
    <numFmt numFmtId="164" formatCode="_ * #,##0_ ;_ * \-#,##0_ ;_ * &quot;-&quot;??_ ;_ @_ "/>
    <numFmt numFmtId="165" formatCode="#,##0.0"/>
  </numFmts>
  <fonts count="18" x14ac:knownFonts="1">
    <font>
      <sz val="10"/>
      <color theme="1"/>
      <name val="Arial"/>
      <family val="2"/>
    </font>
    <font>
      <sz val="11"/>
      <color theme="1"/>
      <name val="Arial"/>
      <family val="2"/>
    </font>
    <font>
      <sz val="10"/>
      <name val="Arial"/>
      <family val="2"/>
    </font>
    <font>
      <b/>
      <sz val="12"/>
      <name val="Arial"/>
      <family val="2"/>
    </font>
    <font>
      <sz val="12"/>
      <name val="Arial"/>
      <family val="2"/>
    </font>
    <font>
      <sz val="11"/>
      <color theme="1"/>
      <name val="Arial"/>
      <family val="2"/>
    </font>
    <font>
      <sz val="14"/>
      <color rgb="FFFF0000"/>
      <name val="Arial"/>
      <family val="2"/>
    </font>
    <font>
      <sz val="10"/>
      <color theme="1"/>
      <name val="Arial"/>
      <family val="2"/>
    </font>
    <font>
      <b/>
      <sz val="10"/>
      <name val="Arial"/>
      <family val="2"/>
    </font>
    <font>
      <sz val="11"/>
      <name val="Calibri"/>
      <family val="2"/>
    </font>
    <font>
      <b/>
      <sz val="10"/>
      <color theme="0"/>
      <name val="Arial"/>
      <family val="2"/>
    </font>
    <font>
      <b/>
      <sz val="10"/>
      <color theme="1"/>
      <name val="Arial"/>
      <family val="2"/>
    </font>
    <font>
      <sz val="10"/>
      <color rgb="FFFF0000"/>
      <name val="Arial"/>
      <family val="2"/>
    </font>
    <font>
      <sz val="8"/>
      <color rgb="FF000000"/>
      <name val="Segoe UI"/>
      <family val="2"/>
    </font>
    <font>
      <sz val="10"/>
      <color indexed="8"/>
      <name val="Arial"/>
      <family val="2"/>
    </font>
    <font>
      <b/>
      <sz val="10"/>
      <color indexed="8"/>
      <name val="Arial Narrow"/>
      <family val="2"/>
    </font>
    <font>
      <sz val="10"/>
      <color rgb="FF000000"/>
      <name val="Arial"/>
      <family val="2"/>
    </font>
    <font>
      <b/>
      <sz val="11"/>
      <name val="Arial"/>
      <family val="2"/>
    </font>
  </fonts>
  <fills count="8">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theme="2" tint="-9.9978637043366805E-2"/>
        <bgColor indexed="64"/>
      </patternFill>
    </fill>
    <fill>
      <patternFill patternType="solid">
        <fgColor rgb="FFFFFFFF"/>
        <bgColor indexed="64"/>
      </patternFill>
    </fill>
    <fill>
      <patternFill patternType="solid">
        <fgColor rgb="FFFFFF00"/>
        <bgColor indexed="64"/>
      </patternFill>
    </fill>
  </fills>
  <borders count="28">
    <border>
      <left/>
      <right/>
      <top/>
      <bottom/>
      <diagonal/>
    </border>
    <border>
      <left/>
      <right/>
      <top/>
      <bottom style="medium">
        <color indexed="64"/>
      </bottom>
      <diagonal/>
    </border>
    <border>
      <left style="medium">
        <color indexed="64"/>
      </left>
      <right style="thin">
        <color indexed="64"/>
      </right>
      <top/>
      <bottom/>
      <diagonal/>
    </border>
    <border>
      <left style="medium">
        <color auto="1"/>
      </left>
      <right/>
      <top style="medium">
        <color auto="1"/>
      </top>
      <bottom/>
      <diagonal/>
    </border>
    <border>
      <left/>
      <right/>
      <top style="medium">
        <color auto="1"/>
      </top>
      <bottom/>
      <diagonal/>
    </border>
    <border>
      <left style="medium">
        <color auto="1"/>
      </left>
      <right/>
      <top style="thin">
        <color auto="1"/>
      </top>
      <bottom/>
      <diagonal/>
    </border>
    <border>
      <left/>
      <right/>
      <top style="thin">
        <color auto="1"/>
      </top>
      <bottom/>
      <diagonal/>
    </border>
    <border>
      <left style="medium">
        <color auto="1"/>
      </left>
      <right/>
      <top/>
      <bottom/>
      <diagonal/>
    </border>
    <border>
      <left style="medium">
        <color auto="1"/>
      </left>
      <right/>
      <top/>
      <bottom style="medium">
        <color auto="1"/>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auto="1"/>
      </left>
      <right/>
      <top style="thin">
        <color auto="1"/>
      </top>
      <bottom/>
      <diagonal/>
    </border>
    <border>
      <left/>
      <right style="thin">
        <color auto="1"/>
      </right>
      <top style="thin">
        <color auto="1"/>
      </top>
      <bottom/>
      <diagonal/>
    </border>
    <border>
      <left/>
      <right style="thin">
        <color indexed="64"/>
      </right>
      <top/>
      <bottom style="medium">
        <color indexed="64"/>
      </bottom>
      <diagonal/>
    </border>
    <border>
      <left style="thin">
        <color indexed="64"/>
      </left>
      <right/>
      <top style="medium">
        <color auto="1"/>
      </top>
      <bottom/>
      <diagonal/>
    </border>
    <border>
      <left style="thin">
        <color indexed="64"/>
      </left>
      <right/>
      <top/>
      <bottom style="thin">
        <color indexed="64"/>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auto="1"/>
      </left>
      <right style="medium">
        <color indexed="64"/>
      </right>
      <top style="thin">
        <color auto="1"/>
      </top>
      <bottom/>
      <diagonal/>
    </border>
    <border>
      <left style="thin">
        <color indexed="64"/>
      </left>
      <right style="medium">
        <color indexed="64"/>
      </right>
      <top/>
      <bottom style="medium">
        <color indexed="64"/>
      </bottom>
      <diagonal/>
    </border>
  </borders>
  <cellStyleXfs count="5">
    <xf numFmtId="0" fontId="0" fillId="0" borderId="0"/>
    <xf numFmtId="0" fontId="5" fillId="0" borderId="0"/>
    <xf numFmtId="43" fontId="7" fillId="0" borderId="0" applyFont="0" applyFill="0" applyBorder="0" applyAlignment="0" applyProtection="0"/>
    <xf numFmtId="0" fontId="9" fillId="0" borderId="0"/>
    <xf numFmtId="0" fontId="1" fillId="0" borderId="0"/>
  </cellStyleXfs>
  <cellXfs count="89">
    <xf numFmtId="0" fontId="0" fillId="0" borderId="0" xfId="0"/>
    <xf numFmtId="0" fontId="2" fillId="2" borderId="0" xfId="0" applyFont="1" applyFill="1"/>
    <xf numFmtId="0" fontId="2" fillId="2" borderId="0" xfId="0" applyFont="1" applyFill="1" applyBorder="1"/>
    <xf numFmtId="0" fontId="4" fillId="2" borderId="0" xfId="0" applyFont="1" applyFill="1" applyBorder="1"/>
    <xf numFmtId="0" fontId="0" fillId="2" borderId="0" xfId="0" applyFont="1" applyFill="1"/>
    <xf numFmtId="0" fontId="7" fillId="2" borderId="0" xfId="0" applyFont="1" applyFill="1"/>
    <xf numFmtId="0" fontId="8" fillId="2" borderId="2" xfId="0" applyFont="1" applyFill="1" applyBorder="1"/>
    <xf numFmtId="0" fontId="2" fillId="2" borderId="2" xfId="0" applyFont="1" applyFill="1" applyBorder="1"/>
    <xf numFmtId="3" fontId="8" fillId="3" borderId="0" xfId="0" applyNumberFormat="1" applyFont="1" applyFill="1" applyBorder="1" applyAlignment="1">
      <alignment horizontal="right"/>
    </xf>
    <xf numFmtId="3" fontId="8" fillId="2" borderId="0" xfId="0" applyNumberFormat="1" applyFont="1" applyFill="1" applyBorder="1" applyAlignment="1">
      <alignment horizontal="right"/>
    </xf>
    <xf numFmtId="0" fontId="0" fillId="2" borderId="0" xfId="0" applyFill="1"/>
    <xf numFmtId="0" fontId="3" fillId="2" borderId="0" xfId="0" applyFont="1" applyFill="1" applyAlignment="1"/>
    <xf numFmtId="0" fontId="0" fillId="2" borderId="0" xfId="0" applyFill="1" applyAlignment="1"/>
    <xf numFmtId="0" fontId="0" fillId="2" borderId="5" xfId="0" applyFill="1" applyBorder="1"/>
    <xf numFmtId="0" fontId="0" fillId="2" borderId="7" xfId="0" applyFill="1" applyBorder="1"/>
    <xf numFmtId="0" fontId="0" fillId="2" borderId="8" xfId="0" applyFill="1" applyBorder="1"/>
    <xf numFmtId="0" fontId="8" fillId="3" borderId="5" xfId="0" applyFont="1" applyFill="1" applyBorder="1"/>
    <xf numFmtId="3" fontId="7" fillId="2" borderId="0" xfId="0" applyNumberFormat="1" applyFont="1" applyFill="1" applyBorder="1"/>
    <xf numFmtId="0" fontId="3" fillId="2" borderId="0" xfId="0" applyFont="1" applyFill="1" applyBorder="1" applyAlignment="1">
      <alignment horizontal="left" vertical="top" wrapText="1"/>
    </xf>
    <xf numFmtId="0" fontId="0" fillId="2" borderId="0" xfId="0" applyFill="1" applyBorder="1"/>
    <xf numFmtId="0" fontId="10" fillId="4" borderId="0" xfId="0" applyFont="1" applyFill="1" applyBorder="1" applyAlignment="1">
      <alignment horizontal="left" vertical="top" wrapText="1"/>
    </xf>
    <xf numFmtId="0" fontId="7" fillId="5" borderId="0" xfId="0" applyFont="1" applyFill="1" applyBorder="1" applyAlignment="1">
      <alignment horizontal="left" vertical="top" wrapText="1"/>
    </xf>
    <xf numFmtId="0" fontId="11" fillId="5" borderId="0" xfId="0" applyFont="1" applyFill="1" applyBorder="1" applyAlignment="1">
      <alignment horizontal="left" vertical="top" wrapText="1"/>
    </xf>
    <xf numFmtId="0" fontId="7" fillId="5" borderId="0" xfId="0" applyFont="1" applyFill="1" applyBorder="1" applyAlignment="1" applyProtection="1">
      <alignment horizontal="left" vertical="top" wrapText="1"/>
      <protection locked="0"/>
    </xf>
    <xf numFmtId="0" fontId="7" fillId="0" borderId="0" xfId="0" applyFont="1" applyBorder="1" applyAlignment="1">
      <alignment horizontal="left" vertical="top" wrapText="1"/>
    </xf>
    <xf numFmtId="0" fontId="2" fillId="0" borderId="0" xfId="0" applyFont="1" applyBorder="1" applyAlignment="1">
      <alignment horizontal="left" vertical="top" wrapText="1"/>
    </xf>
    <xf numFmtId="0" fontId="7" fillId="0" borderId="0" xfId="0" applyFont="1" applyFill="1" applyBorder="1" applyAlignment="1">
      <alignment horizontal="left" vertical="top" wrapText="1"/>
    </xf>
    <xf numFmtId="0" fontId="8" fillId="5" borderId="0" xfId="0" applyFont="1" applyFill="1" applyBorder="1" applyAlignment="1">
      <alignment horizontal="left" vertical="top" wrapText="1"/>
    </xf>
    <xf numFmtId="0" fontId="2" fillId="5" borderId="0" xfId="0" applyFont="1" applyFill="1" applyBorder="1" applyAlignment="1">
      <alignment horizontal="left" vertical="top" wrapText="1"/>
    </xf>
    <xf numFmtId="0" fontId="2" fillId="6" borderId="0" xfId="0" applyFont="1" applyFill="1" applyBorder="1" applyAlignment="1">
      <alignment horizontal="left" vertical="center" wrapText="1"/>
    </xf>
    <xf numFmtId="0" fontId="7" fillId="7" borderId="0" xfId="0" applyFont="1" applyFill="1" applyBorder="1" applyAlignment="1">
      <alignment horizontal="left" vertical="top" wrapText="1"/>
    </xf>
    <xf numFmtId="0" fontId="12" fillId="7" borderId="0" xfId="0" applyFont="1" applyFill="1" applyBorder="1" applyAlignment="1">
      <alignment wrapText="1"/>
    </xf>
    <xf numFmtId="0" fontId="12" fillId="5" borderId="0" xfId="0" applyFont="1" applyFill="1" applyBorder="1" applyAlignment="1">
      <alignment horizontal="left" vertical="top" wrapText="1"/>
    </xf>
    <xf numFmtId="0" fontId="14" fillId="6" borderId="0" xfId="0" applyFont="1" applyFill="1" applyAlignment="1">
      <alignment horizontal="left" vertical="center"/>
    </xf>
    <xf numFmtId="0" fontId="15" fillId="6" borderId="0" xfId="0" applyFont="1" applyFill="1" applyAlignment="1">
      <alignment horizontal="left" vertical="top"/>
    </xf>
    <xf numFmtId="164" fontId="15" fillId="6" borderId="0" xfId="2" applyNumberFormat="1" applyFont="1" applyFill="1" applyBorder="1" applyAlignment="1" applyProtection="1">
      <alignment horizontal="left" vertical="top"/>
    </xf>
    <xf numFmtId="164" fontId="15" fillId="2" borderId="0" xfId="2" applyNumberFormat="1" applyFont="1" applyFill="1" applyBorder="1" applyAlignment="1" applyProtection="1">
      <alignment horizontal="left" vertical="top"/>
    </xf>
    <xf numFmtId="0" fontId="0" fillId="0" borderId="0" xfId="0" applyFont="1" applyBorder="1" applyAlignment="1">
      <alignment horizontal="left" vertical="top" wrapText="1"/>
    </xf>
    <xf numFmtId="0" fontId="0" fillId="2" borderId="3" xfId="0" applyFill="1" applyBorder="1" applyAlignment="1">
      <alignment vertical="center" wrapText="1"/>
    </xf>
    <xf numFmtId="0" fontId="0" fillId="2" borderId="0" xfId="0" applyFill="1" applyAlignment="1">
      <alignment vertical="center" wrapText="1"/>
    </xf>
    <xf numFmtId="0" fontId="0" fillId="2" borderId="7" xfId="0" applyFill="1" applyBorder="1" applyAlignment="1">
      <alignment vertical="center" wrapText="1"/>
    </xf>
    <xf numFmtId="0" fontId="7" fillId="2" borderId="4" xfId="0" applyFont="1" applyFill="1" applyBorder="1" applyAlignment="1">
      <alignment horizontal="left"/>
    </xf>
    <xf numFmtId="0" fontId="7" fillId="2" borderId="9" xfId="0" applyFont="1" applyFill="1" applyBorder="1" applyAlignment="1">
      <alignment horizontal="right"/>
    </xf>
    <xf numFmtId="3" fontId="7" fillId="2" borderId="12" xfId="0" applyNumberFormat="1" applyFont="1" applyFill="1" applyBorder="1"/>
    <xf numFmtId="0" fontId="7" fillId="2" borderId="12" xfId="0" applyFont="1" applyFill="1" applyBorder="1"/>
    <xf numFmtId="3" fontId="8" fillId="3" borderId="12" xfId="0" applyNumberFormat="1" applyFont="1" applyFill="1" applyBorder="1" applyAlignment="1">
      <alignment horizontal="right"/>
    </xf>
    <xf numFmtId="3" fontId="8" fillId="3" borderId="13" xfId="0" applyNumberFormat="1" applyFont="1" applyFill="1" applyBorder="1" applyAlignment="1">
      <alignment horizontal="right"/>
    </xf>
    <xf numFmtId="3" fontId="8" fillId="2" borderId="12" xfId="0" applyNumberFormat="1" applyFont="1" applyFill="1" applyBorder="1" applyAlignment="1">
      <alignment horizontal="right"/>
    </xf>
    <xf numFmtId="3" fontId="8" fillId="2" borderId="13" xfId="0" applyNumberFormat="1" applyFont="1" applyFill="1" applyBorder="1" applyAlignment="1">
      <alignment horizontal="right"/>
    </xf>
    <xf numFmtId="3" fontId="0" fillId="2" borderId="10" xfId="0" applyNumberFormat="1" applyFill="1" applyBorder="1"/>
    <xf numFmtId="3" fontId="0" fillId="2" borderId="11" xfId="0" applyNumberFormat="1" applyFill="1" applyBorder="1"/>
    <xf numFmtId="3" fontId="8" fillId="3" borderId="14" xfId="0" applyNumberFormat="1" applyFont="1" applyFill="1" applyBorder="1" applyAlignment="1">
      <alignment horizontal="right"/>
    </xf>
    <xf numFmtId="3" fontId="8" fillId="3" borderId="6" xfId="0" applyNumberFormat="1" applyFont="1" applyFill="1" applyBorder="1" applyAlignment="1">
      <alignment horizontal="right"/>
    </xf>
    <xf numFmtId="3" fontId="8" fillId="3" borderId="15" xfId="0" applyNumberFormat="1" applyFont="1" applyFill="1" applyBorder="1" applyAlignment="1">
      <alignment horizontal="right"/>
    </xf>
    <xf numFmtId="3" fontId="7" fillId="2" borderId="13" xfId="0" applyNumberFormat="1" applyFont="1" applyFill="1" applyBorder="1"/>
    <xf numFmtId="3" fontId="7" fillId="2" borderId="1" xfId="0" applyNumberFormat="1" applyFont="1" applyFill="1" applyBorder="1"/>
    <xf numFmtId="3" fontId="7" fillId="2" borderId="16" xfId="0" applyNumberFormat="1" applyFont="1" applyFill="1" applyBorder="1"/>
    <xf numFmtId="0" fontId="8" fillId="3" borderId="7" xfId="0" applyFont="1" applyFill="1" applyBorder="1"/>
    <xf numFmtId="0" fontId="7" fillId="2" borderId="17" xfId="0" applyFont="1" applyFill="1" applyBorder="1" applyAlignment="1">
      <alignment horizontal="left"/>
    </xf>
    <xf numFmtId="0" fontId="7" fillId="2" borderId="13" xfId="0" applyFont="1" applyFill="1" applyBorder="1"/>
    <xf numFmtId="3" fontId="7" fillId="2" borderId="19" xfId="0" applyNumberFormat="1" applyFont="1" applyFill="1" applyBorder="1"/>
    <xf numFmtId="0" fontId="12" fillId="0" borderId="0" xfId="0" applyFont="1" applyBorder="1" applyAlignment="1">
      <alignment horizontal="left" vertical="top" wrapText="1"/>
    </xf>
    <xf numFmtId="16" fontId="12" fillId="0" borderId="0" xfId="0" applyNumberFormat="1" applyFont="1" applyBorder="1" applyAlignment="1">
      <alignment horizontal="left" vertical="top" wrapText="1"/>
    </xf>
    <xf numFmtId="17" fontId="12" fillId="0" borderId="0" xfId="0" applyNumberFormat="1" applyFont="1" applyBorder="1" applyAlignment="1">
      <alignment horizontal="left" vertical="top" wrapText="1"/>
    </xf>
    <xf numFmtId="0" fontId="0" fillId="0" borderId="0" xfId="0" applyFont="1" applyFill="1" applyBorder="1" applyAlignment="1">
      <alignment horizontal="left" vertical="top" wrapText="1"/>
    </xf>
    <xf numFmtId="0" fontId="7" fillId="2" borderId="10" xfId="0" applyFont="1" applyFill="1" applyBorder="1" applyAlignment="1">
      <alignment horizontal="right" wrapText="1"/>
    </xf>
    <xf numFmtId="0" fontId="16" fillId="2" borderId="11" xfId="0" applyFont="1" applyFill="1" applyBorder="1" applyAlignment="1">
      <alignment horizontal="right" wrapText="1"/>
    </xf>
    <xf numFmtId="3" fontId="0" fillId="2" borderId="18" xfId="0" applyNumberFormat="1" applyFill="1" applyBorder="1"/>
    <xf numFmtId="0" fontId="7" fillId="2" borderId="18" xfId="0" applyFont="1" applyFill="1" applyBorder="1" applyAlignment="1">
      <alignment horizontal="right" wrapText="1"/>
    </xf>
    <xf numFmtId="0" fontId="3" fillId="2" borderId="0" xfId="0" applyFont="1" applyFill="1" applyBorder="1" applyAlignment="1">
      <alignment horizontal="left" vertical="top" wrapText="1"/>
    </xf>
    <xf numFmtId="0" fontId="0" fillId="2" borderId="0" xfId="0" applyFill="1" applyAlignment="1">
      <alignment wrapText="1"/>
    </xf>
    <xf numFmtId="0" fontId="2" fillId="7" borderId="0" xfId="0" applyFont="1" applyFill="1" applyBorder="1" applyAlignment="1">
      <alignment horizontal="left" vertical="top" wrapText="1"/>
    </xf>
    <xf numFmtId="0" fontId="0" fillId="7" borderId="0" xfId="0" applyFont="1" applyFill="1" applyBorder="1" applyAlignment="1">
      <alignment horizontal="left" vertical="top" wrapText="1"/>
    </xf>
    <xf numFmtId="3" fontId="7" fillId="2" borderId="25" xfId="0" applyNumberFormat="1" applyFont="1" applyFill="1" applyBorder="1"/>
    <xf numFmtId="3" fontId="0" fillId="2" borderId="24" xfId="0" applyNumberFormat="1" applyFill="1" applyBorder="1"/>
    <xf numFmtId="3" fontId="8" fillId="3" borderId="26" xfId="0" applyNumberFormat="1" applyFont="1" applyFill="1" applyBorder="1" applyAlignment="1">
      <alignment horizontal="right"/>
    </xf>
    <xf numFmtId="3" fontId="7" fillId="2" borderId="27" xfId="0" applyNumberFormat="1" applyFont="1" applyFill="1" applyBorder="1"/>
    <xf numFmtId="165" fontId="8" fillId="3" borderId="25" xfId="0" applyNumberFormat="1" applyFont="1" applyFill="1" applyBorder="1" applyAlignment="1">
      <alignment horizontal="right"/>
    </xf>
    <xf numFmtId="165" fontId="8" fillId="2" borderId="25" xfId="0" applyNumberFormat="1" applyFont="1" applyFill="1" applyBorder="1" applyAlignment="1">
      <alignment horizontal="right"/>
    </xf>
    <xf numFmtId="165" fontId="7" fillId="2" borderId="25" xfId="0" applyNumberFormat="1" applyFont="1" applyFill="1" applyBorder="1"/>
    <xf numFmtId="0" fontId="0" fillId="2" borderId="0" xfId="0" applyFill="1" applyBorder="1" applyAlignment="1">
      <alignment horizontal="left" wrapText="1"/>
    </xf>
    <xf numFmtId="0" fontId="3" fillId="2" borderId="0" xfId="0" applyFont="1" applyFill="1" applyBorder="1" applyAlignment="1">
      <alignment horizontal="left" vertical="top" wrapText="1"/>
    </xf>
    <xf numFmtId="0" fontId="6" fillId="2" borderId="0" xfId="0" applyFont="1" applyFill="1" applyAlignment="1"/>
    <xf numFmtId="0" fontId="0" fillId="0" borderId="0" xfId="0" applyAlignment="1"/>
    <xf numFmtId="14" fontId="17" fillId="2" borderId="20" xfId="0" applyNumberFormat="1" applyFont="1" applyFill="1" applyBorder="1" applyAlignment="1">
      <alignment horizontal="left"/>
    </xf>
    <xf numFmtId="14" fontId="17" fillId="2" borderId="21" xfId="0" applyNumberFormat="1" applyFont="1" applyFill="1" applyBorder="1" applyAlignment="1">
      <alignment horizontal="left"/>
    </xf>
    <xf numFmtId="14" fontId="17" fillId="2" borderId="22" xfId="0" applyNumberFormat="1" applyFont="1" applyFill="1" applyBorder="1" applyAlignment="1">
      <alignment horizontal="left"/>
    </xf>
    <xf numFmtId="0" fontId="7" fillId="2" borderId="23" xfId="0" applyFont="1" applyFill="1" applyBorder="1" applyAlignment="1">
      <alignment horizontal="center" vertical="top" wrapText="1"/>
    </xf>
    <xf numFmtId="0" fontId="7" fillId="2" borderId="24" xfId="0" applyFont="1" applyFill="1" applyBorder="1" applyAlignment="1">
      <alignment horizontal="center" vertical="top" wrapText="1"/>
    </xf>
  </cellXfs>
  <cellStyles count="5">
    <cellStyle name="Komma" xfId="2" builtinId="3"/>
    <cellStyle name="Standard" xfId="0" builtinId="0"/>
    <cellStyle name="Standard 2" xfId="3" xr:uid="{00000000-0005-0000-0000-000002000000}"/>
    <cellStyle name="Standard 3" xfId="1" xr:uid="{00000000-0005-0000-0000-000003000000}"/>
    <cellStyle name="Standard 4" xfId="4" xr:uid="{00000000-0005-0000-0000-000004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trlProps/ctrlProp1.xml><?xml version="1.0" encoding="utf-8"?>
<formControlPr xmlns="http://schemas.microsoft.com/office/spreadsheetml/2009/9/main" objectType="Radio" checked="Checked" firstButton="1" fmlaLink="Uebersetzungen!$B$2" lockText="1" noThreeD="1"/>
</file>

<file path=xl/ctrlProps/ctrlProp2.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checked="Checked" firstButton="1" fmlaLink="Uebersetzungen!$B$2"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663575</xdr:colOff>
      <xdr:row>5</xdr:row>
      <xdr:rowOff>32777</xdr:rowOff>
    </xdr:to>
    <xdr:pic>
      <xdr:nvPicPr>
        <xdr:cNvPr id="3" name="Grafi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695325</xdr:colOff>
      <xdr:row>0</xdr:row>
      <xdr:rowOff>19050</xdr:rowOff>
    </xdr:from>
    <xdr:to>
      <xdr:col>6</xdr:col>
      <xdr:colOff>361950</xdr:colOff>
      <xdr:row>4</xdr:row>
      <xdr:rowOff>145523</xdr:rowOff>
    </xdr:to>
    <xdr:grpSp>
      <xdr:nvGrpSpPr>
        <xdr:cNvPr id="4" name="Gruppieren 3">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5" name="Rechteck 4">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1025" name="Option Button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1026" name="Option Button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1027" name="Option Button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663575</xdr:colOff>
      <xdr:row>5</xdr:row>
      <xdr:rowOff>32777</xdr:rowOff>
    </xdr:to>
    <xdr:pic>
      <xdr:nvPicPr>
        <xdr:cNvPr id="2" name="Grafik 1">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0" y="0"/>
          <a:ext cx="4968875" cy="956702"/>
        </a:xfrm>
        <a:prstGeom prst="rect">
          <a:avLst/>
        </a:prstGeom>
      </xdr:spPr>
    </xdr:pic>
    <xdr:clientData/>
  </xdr:twoCellAnchor>
  <xdr:twoCellAnchor>
    <xdr:from>
      <xdr:col>3</xdr:col>
      <xdr:colOff>695325</xdr:colOff>
      <xdr:row>0</xdr:row>
      <xdr:rowOff>19050</xdr:rowOff>
    </xdr:from>
    <xdr:to>
      <xdr:col>6</xdr:col>
      <xdr:colOff>361950</xdr:colOff>
      <xdr:row>4</xdr:row>
      <xdr:rowOff>145523</xdr:rowOff>
    </xdr:to>
    <xdr:grpSp>
      <xdr:nvGrpSpPr>
        <xdr:cNvPr id="3" name="Gruppieren 2">
          <a:extLst>
            <a:ext uri="{FF2B5EF4-FFF2-40B4-BE49-F238E27FC236}">
              <a16:creationId xmlns:a16="http://schemas.microsoft.com/office/drawing/2014/main" id="{00000000-0008-0000-0000-000002000000}"/>
            </a:ext>
          </a:extLst>
        </xdr:cNvPr>
        <xdr:cNvGrpSpPr/>
      </xdr:nvGrpSpPr>
      <xdr:grpSpPr>
        <a:xfrm>
          <a:off x="5000625" y="19050"/>
          <a:ext cx="2266950" cy="888473"/>
          <a:chOff x="4991100" y="38100"/>
          <a:chExt cx="2400914" cy="888473"/>
        </a:xfrm>
        <a:solidFill>
          <a:srgbClr val="00B0F0"/>
        </a:solidFill>
      </xdr:grpSpPr>
      <xdr:sp macro="" textlink="">
        <xdr:nvSpPr>
          <xdr:cNvPr id="4" name="Rechteck 3">
            <a:extLst>
              <a:ext uri="{FF2B5EF4-FFF2-40B4-BE49-F238E27FC236}">
                <a16:creationId xmlns:a16="http://schemas.microsoft.com/office/drawing/2014/main" id="{00000000-0008-0000-0000-000005000000}"/>
              </a:ext>
            </a:extLst>
          </xdr:cNvPr>
          <xdr:cNvSpPr/>
        </xdr:nvSpPr>
        <xdr:spPr>
          <a:xfrm>
            <a:off x="4991100" y="38100"/>
            <a:ext cx="2400914" cy="888473"/>
          </a:xfrm>
          <a:prstGeom prst="rect">
            <a:avLst/>
          </a:prstGeom>
          <a:grpFill/>
          <a:ln>
            <a:solidFill>
              <a:sysClr val="windowText" lastClr="000000"/>
            </a:solidFill>
          </a:ln>
        </xdr:spPr>
        <xdr:style>
          <a:lnRef idx="2">
            <a:schemeClr val="accent3">
              <a:shade val="50000"/>
            </a:schemeClr>
          </a:lnRef>
          <a:fillRef idx="1">
            <a:schemeClr val="accent3"/>
          </a:fillRef>
          <a:effectRef idx="0">
            <a:schemeClr val="accent3"/>
          </a:effectRef>
          <a:fontRef idx="minor">
            <a:schemeClr val="lt1"/>
          </a:fontRef>
        </xdr:style>
        <xdr:txBody>
          <a:bodyPr vertOverflow="clip" horzOverflow="clip" rtlCol="0" anchor="t"/>
          <a:lstStyle/>
          <a:p>
            <a:pPr algn="ctr"/>
            <a:r>
              <a:rPr lang="de-CH" sz="1400" b="1">
                <a:solidFill>
                  <a:sysClr val="windowText" lastClr="000000"/>
                </a:solidFill>
              </a:rPr>
              <a:t>Sprache/Lingua</a:t>
            </a:r>
          </a:p>
        </xdr:txBody>
      </xdr:sp>
      <mc:AlternateContent xmlns:mc="http://schemas.openxmlformats.org/markup-compatibility/2006">
        <mc:Choice xmlns:a14="http://schemas.microsoft.com/office/drawing/2010/main" Requires="a14">
          <xdr:sp macro="" textlink="">
            <xdr:nvSpPr>
              <xdr:cNvPr id="21505" name="Option Button 1" hidden="1">
                <a:extLst>
                  <a:ext uri="{63B3BB69-23CF-44E3-9099-C40C66FF867C}">
                    <a14:compatExt spid="_x0000_s21505"/>
                  </a:ext>
                  <a:ext uri="{FF2B5EF4-FFF2-40B4-BE49-F238E27FC236}">
                    <a16:creationId xmlns:a16="http://schemas.microsoft.com/office/drawing/2014/main" id="{00000000-0008-0000-0300-000001540000}"/>
                  </a:ext>
                </a:extLst>
              </xdr:cNvPr>
              <xdr:cNvSpPr/>
            </xdr:nvSpPr>
            <xdr:spPr bwMode="auto">
              <a:xfrm>
                <a:off x="5627621" y="299412"/>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Deutsch</a:t>
                </a:r>
              </a:p>
            </xdr:txBody>
          </xdr:sp>
        </mc:Choice>
        <mc:Fallback/>
      </mc:AlternateContent>
      <mc:AlternateContent xmlns:mc="http://schemas.openxmlformats.org/markup-compatibility/2006">
        <mc:Choice xmlns:a14="http://schemas.microsoft.com/office/drawing/2010/main" Requires="a14">
          <xdr:sp macro="" textlink="">
            <xdr:nvSpPr>
              <xdr:cNvPr id="21506" name="Option Button 2" hidden="1">
                <a:extLst>
                  <a:ext uri="{63B3BB69-23CF-44E3-9099-C40C66FF867C}">
                    <a14:compatExt spid="_x0000_s21506"/>
                  </a:ext>
                  <a:ext uri="{FF2B5EF4-FFF2-40B4-BE49-F238E27FC236}">
                    <a16:creationId xmlns:a16="http://schemas.microsoft.com/office/drawing/2014/main" id="{00000000-0008-0000-0300-000002540000}"/>
                  </a:ext>
                </a:extLst>
              </xdr:cNvPr>
              <xdr:cNvSpPr/>
            </xdr:nvSpPr>
            <xdr:spPr bwMode="auto">
              <a:xfrm>
                <a:off x="5627621" y="485376"/>
                <a:ext cx="1407047" cy="2066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Rumantsch Grischun</a:t>
                </a:r>
              </a:p>
            </xdr:txBody>
          </xdr:sp>
        </mc:Choice>
        <mc:Fallback/>
      </mc:AlternateContent>
      <mc:AlternateContent xmlns:mc="http://schemas.openxmlformats.org/markup-compatibility/2006">
        <mc:Choice xmlns:a14="http://schemas.microsoft.com/office/drawing/2010/main" Requires="a14">
          <xdr:sp macro="" textlink="">
            <xdr:nvSpPr>
              <xdr:cNvPr id="21507" name="Option Button 3" hidden="1">
                <a:extLst>
                  <a:ext uri="{63B3BB69-23CF-44E3-9099-C40C66FF867C}">
                    <a14:compatExt spid="_x0000_s21507"/>
                  </a:ext>
                  <a:ext uri="{FF2B5EF4-FFF2-40B4-BE49-F238E27FC236}">
                    <a16:creationId xmlns:a16="http://schemas.microsoft.com/office/drawing/2014/main" id="{00000000-0008-0000-0300-000003540000}"/>
                  </a:ext>
                </a:extLst>
              </xdr:cNvPr>
              <xdr:cNvSpPr/>
            </xdr:nvSpPr>
            <xdr:spPr bwMode="auto">
              <a:xfrm>
                <a:off x="5627621" y="650673"/>
                <a:ext cx="1049702" cy="22728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de-CH" sz="800" b="0" i="0" u="none" strike="noStrike" baseline="0">
                    <a:solidFill>
                      <a:srgbClr val="000000"/>
                    </a:solidFill>
                    <a:latin typeface="Segoe UI"/>
                    <a:cs typeface="Segoe UI"/>
                  </a:rPr>
                  <a:t>Italiano</a:t>
                </a:r>
              </a:p>
            </xdr:txBody>
          </xdr:sp>
        </mc:Choice>
        <mc:Fallback/>
      </mc:AlternateContent>
    </xdr:grp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6.xml"/><Relationship Id="rId5" Type="http://schemas.openxmlformats.org/officeDocument/2006/relationships/ctrlProp" Target="../ctrlProps/ctrlProp5.xml"/><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9"/>
  <sheetViews>
    <sheetView tabSelected="1" zoomScaleNormal="100" workbookViewId="0"/>
  </sheetViews>
  <sheetFormatPr baseColWidth="10" defaultRowHeight="12.75" x14ac:dyDescent="0.2"/>
  <cols>
    <col min="1" max="1" width="33.5703125" style="10" customWidth="1"/>
    <col min="2" max="2" width="18" style="10" customWidth="1"/>
    <col min="3" max="8" width="13" style="10" customWidth="1"/>
    <col min="9" max="9" width="21" style="10" customWidth="1"/>
    <col min="10" max="16384" width="11.42578125" style="10"/>
  </cols>
  <sheetData>
    <row r="1" spans="1:9" s="1" customFormat="1" x14ac:dyDescent="0.2"/>
    <row r="2" spans="1:9" s="1" customFormat="1" ht="15.75" x14ac:dyDescent="0.25">
      <c r="B2" s="11"/>
      <c r="C2" s="12"/>
      <c r="D2" s="12"/>
      <c r="E2" s="12"/>
      <c r="F2" s="12"/>
      <c r="G2" s="12"/>
      <c r="H2" s="12"/>
      <c r="I2" s="12"/>
    </row>
    <row r="3" spans="1:9" s="1" customFormat="1" ht="15.75" x14ac:dyDescent="0.25">
      <c r="B3" s="11"/>
      <c r="C3" s="12"/>
      <c r="D3" s="12"/>
      <c r="E3" s="12"/>
      <c r="F3" s="12"/>
      <c r="G3" s="12"/>
      <c r="H3" s="12"/>
      <c r="I3" s="12"/>
    </row>
    <row r="4" spans="1:9" s="1" customFormat="1" ht="15.75" x14ac:dyDescent="0.25">
      <c r="B4" s="11"/>
      <c r="C4" s="12"/>
      <c r="D4" s="12"/>
      <c r="E4" s="12"/>
      <c r="F4" s="12"/>
      <c r="G4" s="12"/>
      <c r="H4" s="12"/>
      <c r="I4" s="12"/>
    </row>
    <row r="5" spans="1:9" s="2" customFormat="1" x14ac:dyDescent="0.2"/>
    <row r="6" spans="1:9" s="1" customFormat="1" ht="6" customHeight="1" x14ac:dyDescent="0.2">
      <c r="A6" s="2"/>
      <c r="B6" s="2"/>
      <c r="C6" s="2"/>
      <c r="D6" s="2"/>
      <c r="E6" s="2"/>
      <c r="F6" s="2"/>
      <c r="G6" s="2"/>
      <c r="H6" s="2"/>
      <c r="I6" s="2"/>
    </row>
    <row r="7" spans="1:9" s="2" customFormat="1" ht="15.75" customHeight="1" x14ac:dyDescent="0.2">
      <c r="A7" s="81" t="str">
        <f>VLOOKUP("&lt;Fachbereich&gt;",Uebersetzungen!$B$3:$E$100,Uebersetzungen!$B$2+1,FALSE)</f>
        <v>Daten &amp; Statistik</v>
      </c>
      <c r="B7" s="81"/>
      <c r="C7" s="3"/>
      <c r="D7" s="3"/>
      <c r="E7" s="3"/>
      <c r="F7" s="3"/>
      <c r="G7" s="3"/>
      <c r="H7" s="3"/>
      <c r="I7" s="3"/>
    </row>
    <row r="8" spans="1:9" s="2" customFormat="1" ht="15.75" customHeight="1" x14ac:dyDescent="0.2">
      <c r="B8" s="18"/>
      <c r="C8" s="3"/>
      <c r="D8" s="3"/>
      <c r="E8" s="3"/>
      <c r="F8" s="3"/>
      <c r="G8" s="3"/>
      <c r="H8" s="3"/>
      <c r="I8" s="3"/>
    </row>
    <row r="9" spans="1:9" s="2" customFormat="1" ht="15.75" customHeight="1" x14ac:dyDescent="0.25">
      <c r="A9" s="82" t="str">
        <f>VLOOKUP("&lt;Titel&gt;",Uebersetzungen!$B$3:$E$38,Uebersetzungen!$B$2+1,FALSE)</f>
        <v>Bewohnte Wohnungen (*) nach Zimmerzahl und Gemeinde, 2024</v>
      </c>
      <c r="B9" s="83"/>
      <c r="C9" s="83"/>
      <c r="D9" s="83"/>
      <c r="E9" s="83"/>
      <c r="F9" s="83"/>
      <c r="G9" s="83"/>
      <c r="H9" s="83"/>
      <c r="I9" s="83"/>
    </row>
    <row r="10" spans="1:9" s="5" customFormat="1" x14ac:dyDescent="0.2">
      <c r="A10" s="33" t="str">
        <f>VLOOKUP("&lt;UTitel&gt;",Uebersetzungen!$B$3:$E$100,Uebersetzungen!$B$2+1,FALSE)</f>
        <v>(Gemeindestand 2024: 101 Gemeinden)</v>
      </c>
      <c r="B10" s="34"/>
      <c r="C10" s="35"/>
      <c r="D10" s="35"/>
      <c r="E10" s="35"/>
      <c r="F10" s="35"/>
      <c r="G10" s="35"/>
      <c r="H10" s="36"/>
    </row>
    <row r="11" spans="1:9" s="5" customFormat="1" x14ac:dyDescent="0.2">
      <c r="A11" s="33"/>
      <c r="B11" s="34"/>
      <c r="C11" s="35"/>
      <c r="D11" s="35"/>
      <c r="E11" s="35"/>
      <c r="F11" s="35"/>
      <c r="G11" s="35"/>
      <c r="H11" s="36"/>
    </row>
    <row r="12" spans="1:9" s="5" customFormat="1" ht="13.5" thickBot="1" x14ac:dyDescent="0.25">
      <c r="A12" s="33"/>
      <c r="B12" s="34"/>
      <c r="C12" s="35"/>
      <c r="D12" s="35"/>
      <c r="E12" s="35"/>
      <c r="F12" s="35"/>
      <c r="G12" s="35"/>
      <c r="H12" s="36"/>
    </row>
    <row r="13" spans="1:9" s="4" customFormat="1" ht="15.75" thickBot="1" x14ac:dyDescent="0.3">
      <c r="B13" s="84" t="str">
        <f>VLOOKUP("&lt;SpaltenTitel_0&gt;",Uebersetzungen!$B$3:$E$36,Uebersetzungen!$B$2+1,FALSE)</f>
        <v>Bewohnte Wohnungen (*)</v>
      </c>
      <c r="C13" s="85"/>
      <c r="D13" s="85"/>
      <c r="E13" s="85"/>
      <c r="F13" s="85"/>
      <c r="G13" s="85"/>
      <c r="H13" s="85"/>
      <c r="I13" s="86"/>
    </row>
    <row r="14" spans="1:9" s="39" customFormat="1" ht="17.25" customHeight="1" x14ac:dyDescent="0.2">
      <c r="A14" s="38"/>
      <c r="B14" s="58" t="str">
        <f>VLOOKUP("&lt;SpaltenTitel_1&gt;",Uebersetzungen!$B$3:$E$36,Uebersetzungen!$B$2+1,FALSE)</f>
        <v>Total</v>
      </c>
      <c r="C14" s="58" t="str">
        <f>VLOOKUP("&lt;SpaltenTitel_2&gt;",Uebersetzungen!$B$3:$E$36,Uebersetzungen!$B$2+1,FALSE)</f>
        <v>Wohnungen mit ... Zimmer(n)</v>
      </c>
      <c r="D14" s="41"/>
      <c r="E14" s="41"/>
      <c r="F14" s="41"/>
      <c r="G14" s="41"/>
      <c r="H14" s="42"/>
      <c r="I14" s="87" t="str">
        <f>VLOOKUP("&lt;SpaltenTitel_3&gt;",Uebersetzungen!$B$3:$E$36,Uebersetzungen!$B$2+1,FALSE)</f>
        <v>Anteil Personen, die keiner Wohnung zugeordnet sind (in%)</v>
      </c>
    </row>
    <row r="15" spans="1:9" s="39" customFormat="1" ht="23.25" customHeight="1" x14ac:dyDescent="0.2">
      <c r="A15" s="40"/>
      <c r="B15" s="68"/>
      <c r="C15" s="68" t="str">
        <f>VLOOKUP("&lt;SpaltenTitel_2.1&gt;",Uebersetzungen!$B$3:$E$36,Uebersetzungen!$B$2+1,FALSE)</f>
        <v>1 Zimmer</v>
      </c>
      <c r="D15" s="65" t="str">
        <f>VLOOKUP("&lt;SpaltenTitel_2.2&gt;",Uebersetzungen!$B$3:$E$36,Uebersetzungen!$B$2+1,FALSE)</f>
        <v>2 Zimmer</v>
      </c>
      <c r="E15" s="65" t="str">
        <f>VLOOKUP("&lt;SpaltenTitel_2.3&gt;",Uebersetzungen!$B$3:$E$337,Uebersetzungen!$B$2+1,FALSE)</f>
        <v>3 Zimmer</v>
      </c>
      <c r="F15" s="65" t="str">
        <f>VLOOKUP("&lt;SpaltenTitel_2.4&gt;",Uebersetzungen!$B$3:$E$337,Uebersetzungen!$B$2+1,FALSE)</f>
        <v>4 Zimmer</v>
      </c>
      <c r="G15" s="65" t="str">
        <f>VLOOKUP("&lt;SpaltenTitel_2.5&gt;",Uebersetzungen!$B$3:$E$337,Uebersetzungen!$B$2+1,FALSE)</f>
        <v>5 Zimmer</v>
      </c>
      <c r="H15" s="66" t="str">
        <f>VLOOKUP("&lt;SpaltenTitel_2.6&gt;",Uebersetzungen!$B$3:$E$337,Uebersetzungen!$B$2+1,FALSE)</f>
        <v>6+ Zimmer</v>
      </c>
      <c r="I15" s="88"/>
    </row>
    <row r="16" spans="1:9" x14ac:dyDescent="0.2">
      <c r="A16" s="13"/>
      <c r="B16" s="59"/>
      <c r="C16" s="54"/>
      <c r="D16" s="17"/>
      <c r="E16" s="17"/>
      <c r="F16" s="17"/>
      <c r="G16" s="17"/>
      <c r="H16" s="44"/>
      <c r="I16" s="73"/>
    </row>
    <row r="17" spans="1:9" x14ac:dyDescent="0.2">
      <c r="A17" s="57" t="str">
        <f>VLOOKUP("&lt;Zeilentitel_1&gt;",Uebersetzungen!$B$3:$E$100,Uebersetzungen!$B$2+1,FALSE)</f>
        <v>GRAUBÜNDEN</v>
      </c>
      <c r="B17" s="46">
        <v>99362</v>
      </c>
      <c r="C17" s="46">
        <v>7092</v>
      </c>
      <c r="D17" s="8">
        <v>12829</v>
      </c>
      <c r="E17" s="8">
        <v>22007</v>
      </c>
      <c r="F17" s="8">
        <v>29773</v>
      </c>
      <c r="G17" s="8">
        <v>16414</v>
      </c>
      <c r="H17" s="45">
        <v>11247</v>
      </c>
      <c r="I17" s="77"/>
    </row>
    <row r="18" spans="1:9" x14ac:dyDescent="0.2">
      <c r="A18" s="6" t="str">
        <f>VLOOKUP("&lt;Zeilentitel_2&gt;",Uebersetzungen!$B$3:$E$100,Uebersetzungen!$B$2+1,FALSE)</f>
        <v>Region Albula</v>
      </c>
      <c r="B18" s="48">
        <v>4178</v>
      </c>
      <c r="C18" s="48">
        <v>404</v>
      </c>
      <c r="D18" s="9">
        <v>507</v>
      </c>
      <c r="E18" s="9">
        <v>896</v>
      </c>
      <c r="F18" s="9">
        <v>1178</v>
      </c>
      <c r="G18" s="9">
        <v>684</v>
      </c>
      <c r="H18" s="47">
        <v>509</v>
      </c>
      <c r="I18" s="78"/>
    </row>
    <row r="19" spans="1:9" x14ac:dyDescent="0.2">
      <c r="A19" s="7" t="s">
        <v>1</v>
      </c>
      <c r="B19" s="54">
        <v>1454</v>
      </c>
      <c r="C19" s="54">
        <v>253</v>
      </c>
      <c r="D19" s="17">
        <v>196</v>
      </c>
      <c r="E19" s="17">
        <v>326</v>
      </c>
      <c r="F19" s="17">
        <v>393</v>
      </c>
      <c r="G19" s="17">
        <v>179</v>
      </c>
      <c r="H19" s="43">
        <v>107</v>
      </c>
      <c r="I19" s="79">
        <v>0.9</v>
      </c>
    </row>
    <row r="20" spans="1:9" x14ac:dyDescent="0.2">
      <c r="A20" s="7" t="s">
        <v>2</v>
      </c>
      <c r="B20" s="54">
        <v>278</v>
      </c>
      <c r="C20" s="54">
        <v>13</v>
      </c>
      <c r="D20" s="17">
        <v>35</v>
      </c>
      <c r="E20" s="17">
        <v>60</v>
      </c>
      <c r="F20" s="17">
        <v>88</v>
      </c>
      <c r="G20" s="17">
        <v>39</v>
      </c>
      <c r="H20" s="43">
        <v>43</v>
      </c>
      <c r="I20" s="79">
        <v>2.2000000000000002</v>
      </c>
    </row>
    <row r="21" spans="1:9" x14ac:dyDescent="0.2">
      <c r="A21" s="7" t="s">
        <v>95</v>
      </c>
      <c r="B21" s="54">
        <v>109</v>
      </c>
      <c r="C21" s="54">
        <v>4</v>
      </c>
      <c r="D21" s="17">
        <v>10</v>
      </c>
      <c r="E21" s="17">
        <v>14</v>
      </c>
      <c r="F21" s="17">
        <v>36</v>
      </c>
      <c r="G21" s="17">
        <v>33</v>
      </c>
      <c r="H21" s="43">
        <v>12</v>
      </c>
      <c r="I21" s="79">
        <v>8.8000000000000007</v>
      </c>
    </row>
    <row r="22" spans="1:9" x14ac:dyDescent="0.2">
      <c r="A22" s="7" t="s">
        <v>3</v>
      </c>
      <c r="B22" s="54">
        <v>638</v>
      </c>
      <c r="C22" s="54">
        <v>31</v>
      </c>
      <c r="D22" s="17">
        <v>60</v>
      </c>
      <c r="E22" s="17">
        <v>136</v>
      </c>
      <c r="F22" s="17">
        <v>173</v>
      </c>
      <c r="G22" s="17">
        <v>134</v>
      </c>
      <c r="H22" s="43">
        <v>104</v>
      </c>
      <c r="I22" s="79">
        <v>0.1</v>
      </c>
    </row>
    <row r="23" spans="1:9" x14ac:dyDescent="0.2">
      <c r="A23" s="7" t="s">
        <v>89</v>
      </c>
      <c r="B23" s="54">
        <v>1255</v>
      </c>
      <c r="C23" s="54">
        <v>74</v>
      </c>
      <c r="D23" s="17">
        <v>157</v>
      </c>
      <c r="E23" s="17">
        <v>282</v>
      </c>
      <c r="F23" s="17">
        <v>354</v>
      </c>
      <c r="G23" s="17">
        <v>209</v>
      </c>
      <c r="H23" s="43">
        <v>179</v>
      </c>
      <c r="I23" s="79">
        <v>0.7</v>
      </c>
    </row>
    <row r="24" spans="1:9" x14ac:dyDescent="0.2">
      <c r="A24" s="7" t="s">
        <v>92</v>
      </c>
      <c r="B24" s="54">
        <v>444</v>
      </c>
      <c r="C24" s="54">
        <v>29</v>
      </c>
      <c r="D24" s="17">
        <v>49</v>
      </c>
      <c r="E24" s="17">
        <v>78</v>
      </c>
      <c r="F24" s="17">
        <v>134</v>
      </c>
      <c r="G24" s="17">
        <v>90</v>
      </c>
      <c r="H24" s="43">
        <v>64</v>
      </c>
      <c r="I24" s="79">
        <v>0</v>
      </c>
    </row>
    <row r="25" spans="1:9" x14ac:dyDescent="0.2">
      <c r="A25" s="6" t="str">
        <f>VLOOKUP("&lt;Zeilentitel_3&gt;",Uebersetzungen!$B$3:$E$100,Uebersetzungen!$B$2+1,FALSE)</f>
        <v>Region Bernina</v>
      </c>
      <c r="B25" s="48">
        <v>2004</v>
      </c>
      <c r="C25" s="48">
        <v>25</v>
      </c>
      <c r="D25" s="9">
        <v>104</v>
      </c>
      <c r="E25" s="9">
        <v>306</v>
      </c>
      <c r="F25" s="9">
        <v>563</v>
      </c>
      <c r="G25" s="9">
        <v>544</v>
      </c>
      <c r="H25" s="47">
        <v>462</v>
      </c>
      <c r="I25" s="78"/>
    </row>
    <row r="26" spans="1:9" x14ac:dyDescent="0.2">
      <c r="A26" s="7" t="s">
        <v>4</v>
      </c>
      <c r="B26" s="54">
        <v>469</v>
      </c>
      <c r="C26" s="54">
        <v>2</v>
      </c>
      <c r="D26" s="17">
        <v>16</v>
      </c>
      <c r="E26" s="17">
        <v>84</v>
      </c>
      <c r="F26" s="17">
        <v>211</v>
      </c>
      <c r="G26" s="17">
        <v>90</v>
      </c>
      <c r="H26" s="43">
        <v>66</v>
      </c>
      <c r="I26" s="79">
        <v>0.6</v>
      </c>
    </row>
    <row r="27" spans="1:9" x14ac:dyDescent="0.2">
      <c r="A27" s="7" t="s">
        <v>5</v>
      </c>
      <c r="B27" s="54">
        <v>1535</v>
      </c>
      <c r="C27" s="54">
        <v>23</v>
      </c>
      <c r="D27" s="17">
        <v>88</v>
      </c>
      <c r="E27" s="17">
        <v>222</v>
      </c>
      <c r="F27" s="17">
        <v>352</v>
      </c>
      <c r="G27" s="17">
        <v>454</v>
      </c>
      <c r="H27" s="43">
        <v>396</v>
      </c>
      <c r="I27" s="79">
        <v>0.1</v>
      </c>
    </row>
    <row r="28" spans="1:9" x14ac:dyDescent="0.2">
      <c r="A28" s="6" t="str">
        <f>VLOOKUP("&lt;Zeilentitel_4&gt;",Uebersetzungen!$B$3:$E$100,Uebersetzungen!$B$2+1,FALSE)</f>
        <v>Region Engiadina Bassa/Val Müstair</v>
      </c>
      <c r="B28" s="48">
        <v>4492</v>
      </c>
      <c r="C28" s="48">
        <v>386</v>
      </c>
      <c r="D28" s="9">
        <v>535</v>
      </c>
      <c r="E28" s="9">
        <v>881</v>
      </c>
      <c r="F28" s="9">
        <v>1181</v>
      </c>
      <c r="G28" s="9">
        <v>840</v>
      </c>
      <c r="H28" s="47">
        <v>669</v>
      </c>
      <c r="I28" s="78"/>
    </row>
    <row r="29" spans="1:9" x14ac:dyDescent="0.2">
      <c r="A29" s="7" t="s">
        <v>38</v>
      </c>
      <c r="B29" s="54">
        <v>760</v>
      </c>
      <c r="C29" s="54">
        <v>50</v>
      </c>
      <c r="D29" s="17">
        <v>91</v>
      </c>
      <c r="E29" s="17">
        <v>149</v>
      </c>
      <c r="F29" s="17">
        <v>227</v>
      </c>
      <c r="G29" s="17">
        <v>140</v>
      </c>
      <c r="H29" s="43">
        <v>103</v>
      </c>
      <c r="I29" s="79">
        <v>0.4</v>
      </c>
    </row>
    <row r="30" spans="1:9" x14ac:dyDescent="0.2">
      <c r="A30" s="7" t="s">
        <v>39</v>
      </c>
      <c r="B30" s="54">
        <v>457</v>
      </c>
      <c r="C30" s="54">
        <v>127</v>
      </c>
      <c r="D30" s="17">
        <v>71</v>
      </c>
      <c r="E30" s="17">
        <v>83</v>
      </c>
      <c r="F30" s="17">
        <v>94</v>
      </c>
      <c r="G30" s="17">
        <v>41</v>
      </c>
      <c r="H30" s="43">
        <v>41</v>
      </c>
      <c r="I30" s="79">
        <v>0.7</v>
      </c>
    </row>
    <row r="31" spans="1:9" x14ac:dyDescent="0.2">
      <c r="A31" s="7" t="s">
        <v>40</v>
      </c>
      <c r="B31" s="54">
        <v>2196</v>
      </c>
      <c r="C31" s="54">
        <v>192</v>
      </c>
      <c r="D31" s="17">
        <v>287</v>
      </c>
      <c r="E31" s="17">
        <v>465</v>
      </c>
      <c r="F31" s="17">
        <v>581</v>
      </c>
      <c r="G31" s="17">
        <v>376</v>
      </c>
      <c r="H31" s="43">
        <v>295</v>
      </c>
      <c r="I31" s="79">
        <v>0.1</v>
      </c>
    </row>
    <row r="32" spans="1:9" x14ac:dyDescent="0.2">
      <c r="A32" s="7" t="s">
        <v>41</v>
      </c>
      <c r="B32" s="54">
        <v>375</v>
      </c>
      <c r="C32" s="54">
        <v>4</v>
      </c>
      <c r="D32" s="17">
        <v>23</v>
      </c>
      <c r="E32" s="17">
        <v>66</v>
      </c>
      <c r="F32" s="17">
        <v>96</v>
      </c>
      <c r="G32" s="17">
        <v>102</v>
      </c>
      <c r="H32" s="43">
        <v>84</v>
      </c>
      <c r="I32" s="79">
        <v>0.8</v>
      </c>
    </row>
    <row r="33" spans="1:9" x14ac:dyDescent="0.2">
      <c r="A33" s="7" t="s">
        <v>60</v>
      </c>
      <c r="B33" s="54">
        <v>704</v>
      </c>
      <c r="C33" s="54">
        <v>13</v>
      </c>
      <c r="D33" s="17">
        <v>63</v>
      </c>
      <c r="E33" s="17">
        <v>118</v>
      </c>
      <c r="F33" s="17">
        <v>183</v>
      </c>
      <c r="G33" s="17">
        <v>181</v>
      </c>
      <c r="H33" s="43">
        <v>146</v>
      </c>
      <c r="I33" s="79">
        <v>0.5</v>
      </c>
    </row>
    <row r="34" spans="1:9" x14ac:dyDescent="0.2">
      <c r="A34" s="6" t="str">
        <f>VLOOKUP("&lt;Zeilentitel_5&gt;",Uebersetzungen!$B$3:$E$100,Uebersetzungen!$B$2+1,FALSE)</f>
        <v>Region Imboden</v>
      </c>
      <c r="B34" s="48">
        <v>9961</v>
      </c>
      <c r="C34" s="48">
        <v>477</v>
      </c>
      <c r="D34" s="9">
        <v>1074</v>
      </c>
      <c r="E34" s="9">
        <v>2238</v>
      </c>
      <c r="F34" s="9">
        <v>3227</v>
      </c>
      <c r="G34" s="9">
        <v>1884</v>
      </c>
      <c r="H34" s="47">
        <v>1061</v>
      </c>
      <c r="I34" s="78"/>
    </row>
    <row r="35" spans="1:9" x14ac:dyDescent="0.2">
      <c r="A35" s="7" t="s">
        <v>31</v>
      </c>
      <c r="B35" s="54">
        <v>1583</v>
      </c>
      <c r="C35" s="54">
        <v>52</v>
      </c>
      <c r="D35" s="17">
        <v>162</v>
      </c>
      <c r="E35" s="17">
        <v>334</v>
      </c>
      <c r="F35" s="17">
        <v>420</v>
      </c>
      <c r="G35" s="17">
        <v>391</v>
      </c>
      <c r="H35" s="43">
        <v>224</v>
      </c>
      <c r="I35" s="79">
        <v>0.9</v>
      </c>
    </row>
    <row r="36" spans="1:9" x14ac:dyDescent="0.2">
      <c r="A36" s="7" t="s">
        <v>32</v>
      </c>
      <c r="B36" s="54">
        <v>3674</v>
      </c>
      <c r="C36" s="54">
        <v>117</v>
      </c>
      <c r="D36" s="17">
        <v>368</v>
      </c>
      <c r="E36" s="17">
        <v>891</v>
      </c>
      <c r="F36" s="17">
        <v>1348</v>
      </c>
      <c r="G36" s="17">
        <v>636</v>
      </c>
      <c r="H36" s="43">
        <v>314</v>
      </c>
      <c r="I36" s="79">
        <v>0.2</v>
      </c>
    </row>
    <row r="37" spans="1:9" x14ac:dyDescent="0.2">
      <c r="A37" s="7" t="s">
        <v>33</v>
      </c>
      <c r="B37" s="54">
        <v>665</v>
      </c>
      <c r="C37" s="54">
        <v>28</v>
      </c>
      <c r="D37" s="17">
        <v>39</v>
      </c>
      <c r="E37" s="17">
        <v>110</v>
      </c>
      <c r="F37" s="17">
        <v>250</v>
      </c>
      <c r="G37" s="17">
        <v>159</v>
      </c>
      <c r="H37" s="43">
        <v>79</v>
      </c>
      <c r="I37" s="79">
        <v>0.4</v>
      </c>
    </row>
    <row r="38" spans="1:9" x14ac:dyDescent="0.2">
      <c r="A38" s="7" t="s">
        <v>34</v>
      </c>
      <c r="B38" s="54">
        <v>1215</v>
      </c>
      <c r="C38" s="54">
        <v>39</v>
      </c>
      <c r="D38" s="17">
        <v>134</v>
      </c>
      <c r="E38" s="17">
        <v>206</v>
      </c>
      <c r="F38" s="17">
        <v>422</v>
      </c>
      <c r="G38" s="17">
        <v>260</v>
      </c>
      <c r="H38" s="43">
        <v>154</v>
      </c>
      <c r="I38" s="79">
        <v>0</v>
      </c>
    </row>
    <row r="39" spans="1:9" x14ac:dyDescent="0.2">
      <c r="A39" s="7" t="s">
        <v>35</v>
      </c>
      <c r="B39" s="54">
        <v>1538</v>
      </c>
      <c r="C39" s="54">
        <v>194</v>
      </c>
      <c r="D39" s="17">
        <v>233</v>
      </c>
      <c r="E39" s="17">
        <v>414</v>
      </c>
      <c r="F39" s="17">
        <v>424</v>
      </c>
      <c r="G39" s="17">
        <v>162</v>
      </c>
      <c r="H39" s="43">
        <v>111</v>
      </c>
      <c r="I39" s="79">
        <v>0.9</v>
      </c>
    </row>
    <row r="40" spans="1:9" x14ac:dyDescent="0.2">
      <c r="A40" s="7" t="s">
        <v>36</v>
      </c>
      <c r="B40" s="54">
        <v>567</v>
      </c>
      <c r="C40" s="54">
        <v>14</v>
      </c>
      <c r="D40" s="17">
        <v>53</v>
      </c>
      <c r="E40" s="17">
        <v>126</v>
      </c>
      <c r="F40" s="17">
        <v>159</v>
      </c>
      <c r="G40" s="17">
        <v>126</v>
      </c>
      <c r="H40" s="43">
        <v>89</v>
      </c>
      <c r="I40" s="79">
        <v>0.5</v>
      </c>
    </row>
    <row r="41" spans="1:9" x14ac:dyDescent="0.2">
      <c r="A41" s="7" t="s">
        <v>37</v>
      </c>
      <c r="B41" s="54">
        <v>719</v>
      </c>
      <c r="C41" s="54">
        <v>33</v>
      </c>
      <c r="D41" s="17">
        <v>85</v>
      </c>
      <c r="E41" s="17">
        <v>157</v>
      </c>
      <c r="F41" s="17">
        <v>204</v>
      </c>
      <c r="G41" s="17">
        <v>150</v>
      </c>
      <c r="H41" s="43">
        <v>90</v>
      </c>
      <c r="I41" s="79">
        <v>0.4</v>
      </c>
    </row>
    <row r="42" spans="1:9" x14ac:dyDescent="0.2">
      <c r="A42" s="6" t="str">
        <f>VLOOKUP("&lt;Zeilentitel_6&gt;",Uebersetzungen!$B$3:$E$100,Uebersetzungen!$B$2+1,FALSE)</f>
        <v>Region Landquart</v>
      </c>
      <c r="B42" s="48">
        <v>11914</v>
      </c>
      <c r="C42" s="48">
        <v>350</v>
      </c>
      <c r="D42" s="9">
        <v>1349</v>
      </c>
      <c r="E42" s="9">
        <v>2278</v>
      </c>
      <c r="F42" s="9">
        <v>3954</v>
      </c>
      <c r="G42" s="9">
        <v>2324</v>
      </c>
      <c r="H42" s="47">
        <v>1659</v>
      </c>
      <c r="I42" s="78"/>
    </row>
    <row r="43" spans="1:9" x14ac:dyDescent="0.2">
      <c r="A43" s="7" t="s">
        <v>71</v>
      </c>
      <c r="B43" s="54">
        <v>1505</v>
      </c>
      <c r="C43" s="54">
        <v>50</v>
      </c>
      <c r="D43" s="17">
        <v>143</v>
      </c>
      <c r="E43" s="17">
        <v>249</v>
      </c>
      <c r="F43" s="17">
        <v>539</v>
      </c>
      <c r="G43" s="17">
        <v>329</v>
      </c>
      <c r="H43" s="43">
        <v>195</v>
      </c>
      <c r="I43" s="79">
        <v>0.1</v>
      </c>
    </row>
    <row r="44" spans="1:9" x14ac:dyDescent="0.2">
      <c r="A44" s="7" t="s">
        <v>72</v>
      </c>
      <c r="B44" s="54">
        <v>1200</v>
      </c>
      <c r="C44" s="54">
        <v>51</v>
      </c>
      <c r="D44" s="17">
        <v>144</v>
      </c>
      <c r="E44" s="17">
        <v>199</v>
      </c>
      <c r="F44" s="17">
        <v>318</v>
      </c>
      <c r="G44" s="17">
        <v>226</v>
      </c>
      <c r="H44" s="43">
        <v>262</v>
      </c>
      <c r="I44" s="79">
        <v>0.1</v>
      </c>
    </row>
    <row r="45" spans="1:9" x14ac:dyDescent="0.2">
      <c r="A45" s="7" t="s">
        <v>73</v>
      </c>
      <c r="B45" s="54">
        <v>1692</v>
      </c>
      <c r="C45" s="54">
        <v>66</v>
      </c>
      <c r="D45" s="17">
        <v>210</v>
      </c>
      <c r="E45" s="17">
        <v>369</v>
      </c>
      <c r="F45" s="17">
        <v>493</v>
      </c>
      <c r="G45" s="17">
        <v>348</v>
      </c>
      <c r="H45" s="43">
        <v>206</v>
      </c>
      <c r="I45" s="79">
        <v>0.1</v>
      </c>
    </row>
    <row r="46" spans="1:9" x14ac:dyDescent="0.2">
      <c r="A46" s="7" t="s">
        <v>74</v>
      </c>
      <c r="B46" s="54">
        <v>416</v>
      </c>
      <c r="C46" s="54">
        <v>4</v>
      </c>
      <c r="D46" s="17">
        <v>53</v>
      </c>
      <c r="E46" s="17">
        <v>73</v>
      </c>
      <c r="F46" s="17">
        <v>155</v>
      </c>
      <c r="G46" s="17">
        <v>82</v>
      </c>
      <c r="H46" s="43">
        <v>49</v>
      </c>
      <c r="I46" s="79">
        <v>0.3</v>
      </c>
    </row>
    <row r="47" spans="1:9" x14ac:dyDescent="0.2">
      <c r="A47" s="7" t="s">
        <v>75</v>
      </c>
      <c r="B47" s="54">
        <v>430</v>
      </c>
      <c r="C47" s="54">
        <v>13</v>
      </c>
      <c r="D47" s="17">
        <v>26</v>
      </c>
      <c r="E47" s="17">
        <v>85</v>
      </c>
      <c r="F47" s="17">
        <v>128</v>
      </c>
      <c r="G47" s="17">
        <v>101</v>
      </c>
      <c r="H47" s="43">
        <v>77</v>
      </c>
      <c r="I47" s="79">
        <v>0.1</v>
      </c>
    </row>
    <row r="48" spans="1:9" x14ac:dyDescent="0.2">
      <c r="A48" s="7" t="s">
        <v>76</v>
      </c>
      <c r="B48" s="54">
        <v>1501</v>
      </c>
      <c r="C48" s="54">
        <v>46</v>
      </c>
      <c r="D48" s="17">
        <v>188</v>
      </c>
      <c r="E48" s="17">
        <v>330</v>
      </c>
      <c r="F48" s="17">
        <v>446</v>
      </c>
      <c r="G48" s="17">
        <v>242</v>
      </c>
      <c r="H48" s="43">
        <v>249</v>
      </c>
      <c r="I48" s="79">
        <v>0</v>
      </c>
    </row>
    <row r="49" spans="1:9" x14ac:dyDescent="0.2">
      <c r="A49" s="7" t="s">
        <v>77</v>
      </c>
      <c r="B49" s="54">
        <v>1087</v>
      </c>
      <c r="C49" s="54">
        <v>17</v>
      </c>
      <c r="D49" s="17">
        <v>86</v>
      </c>
      <c r="E49" s="17">
        <v>180</v>
      </c>
      <c r="F49" s="17">
        <v>370</v>
      </c>
      <c r="G49" s="17">
        <v>228</v>
      </c>
      <c r="H49" s="43">
        <v>206</v>
      </c>
      <c r="I49" s="79">
        <v>0.2</v>
      </c>
    </row>
    <row r="50" spans="1:9" x14ac:dyDescent="0.2">
      <c r="A50" s="7" t="s">
        <v>78</v>
      </c>
      <c r="B50" s="54">
        <v>4083</v>
      </c>
      <c r="C50" s="54">
        <v>103</v>
      </c>
      <c r="D50" s="17">
        <v>499</v>
      </c>
      <c r="E50" s="17">
        <v>793</v>
      </c>
      <c r="F50" s="17">
        <v>1505</v>
      </c>
      <c r="G50" s="17">
        <v>768</v>
      </c>
      <c r="H50" s="43">
        <v>415</v>
      </c>
      <c r="I50" s="79">
        <v>0.2</v>
      </c>
    </row>
    <row r="51" spans="1:9" x14ac:dyDescent="0.2">
      <c r="A51" s="6" t="str">
        <f>VLOOKUP("&lt;Zeilentitel_7&gt;",Uebersetzungen!$B$3:$E$100,Uebersetzungen!$B$2+1,FALSE)</f>
        <v>Region Maloja</v>
      </c>
      <c r="B51" s="48">
        <v>9564</v>
      </c>
      <c r="C51" s="48">
        <v>1365</v>
      </c>
      <c r="D51" s="9">
        <v>1516</v>
      </c>
      <c r="E51" s="9">
        <v>2307</v>
      </c>
      <c r="F51" s="9">
        <v>2612</v>
      </c>
      <c r="G51" s="9">
        <v>1058</v>
      </c>
      <c r="H51" s="47">
        <v>706</v>
      </c>
      <c r="I51" s="78"/>
    </row>
    <row r="52" spans="1:9" x14ac:dyDescent="0.2">
      <c r="A52" s="7" t="s">
        <v>42</v>
      </c>
      <c r="B52" s="54">
        <v>319</v>
      </c>
      <c r="C52" s="54">
        <v>19</v>
      </c>
      <c r="D52" s="17">
        <v>36</v>
      </c>
      <c r="E52" s="17">
        <v>48</v>
      </c>
      <c r="F52" s="17">
        <v>60</v>
      </c>
      <c r="G52" s="17">
        <v>79</v>
      </c>
      <c r="H52" s="43">
        <v>77</v>
      </c>
      <c r="I52" s="79">
        <v>0.4</v>
      </c>
    </row>
    <row r="53" spans="1:9" x14ac:dyDescent="0.2">
      <c r="A53" s="7" t="s">
        <v>43</v>
      </c>
      <c r="B53" s="54">
        <v>762</v>
      </c>
      <c r="C53" s="54">
        <v>78</v>
      </c>
      <c r="D53" s="17">
        <v>130</v>
      </c>
      <c r="E53" s="17">
        <v>209</v>
      </c>
      <c r="F53" s="17">
        <v>209</v>
      </c>
      <c r="G53" s="17">
        <v>91</v>
      </c>
      <c r="H53" s="43">
        <v>45</v>
      </c>
      <c r="I53" s="79">
        <v>0.2</v>
      </c>
    </row>
    <row r="54" spans="1:9" x14ac:dyDescent="0.2">
      <c r="A54" s="7" t="s">
        <v>44</v>
      </c>
      <c r="B54" s="54">
        <v>95</v>
      </c>
      <c r="C54" s="54">
        <v>5</v>
      </c>
      <c r="D54" s="17">
        <v>15</v>
      </c>
      <c r="E54" s="17">
        <v>21</v>
      </c>
      <c r="F54" s="17">
        <v>22</v>
      </c>
      <c r="G54" s="17">
        <v>22</v>
      </c>
      <c r="H54" s="43">
        <v>10</v>
      </c>
      <c r="I54" s="79">
        <v>1.5</v>
      </c>
    </row>
    <row r="55" spans="1:9" x14ac:dyDescent="0.2">
      <c r="A55" s="7" t="s">
        <v>45</v>
      </c>
      <c r="B55" s="54">
        <v>1019</v>
      </c>
      <c r="C55" s="54">
        <v>118</v>
      </c>
      <c r="D55" s="17">
        <v>180</v>
      </c>
      <c r="E55" s="17">
        <v>280</v>
      </c>
      <c r="F55" s="17">
        <v>275</v>
      </c>
      <c r="G55" s="17">
        <v>98</v>
      </c>
      <c r="H55" s="43">
        <v>68</v>
      </c>
      <c r="I55" s="79">
        <v>0.5</v>
      </c>
    </row>
    <row r="56" spans="1:9" x14ac:dyDescent="0.2">
      <c r="A56" s="7" t="s">
        <v>94</v>
      </c>
      <c r="B56" s="54">
        <v>391</v>
      </c>
      <c r="C56" s="54">
        <v>35</v>
      </c>
      <c r="D56" s="17">
        <v>73</v>
      </c>
      <c r="E56" s="17">
        <v>109</v>
      </c>
      <c r="F56" s="17">
        <v>116</v>
      </c>
      <c r="G56" s="17">
        <v>29</v>
      </c>
      <c r="H56" s="43">
        <v>29</v>
      </c>
      <c r="I56" s="79">
        <v>0.4</v>
      </c>
    </row>
    <row r="57" spans="1:9" x14ac:dyDescent="0.2">
      <c r="A57" s="7" t="s">
        <v>46</v>
      </c>
      <c r="B57" s="54">
        <v>1477</v>
      </c>
      <c r="C57" s="54">
        <v>174</v>
      </c>
      <c r="D57" s="17">
        <v>234</v>
      </c>
      <c r="E57" s="17">
        <v>341</v>
      </c>
      <c r="F57" s="17">
        <v>503</v>
      </c>
      <c r="G57" s="17">
        <v>135</v>
      </c>
      <c r="H57" s="43">
        <v>90</v>
      </c>
      <c r="I57" s="79">
        <v>0.1</v>
      </c>
    </row>
    <row r="58" spans="1:9" x14ac:dyDescent="0.2">
      <c r="A58" s="7" t="s">
        <v>96</v>
      </c>
      <c r="B58" s="54">
        <v>2803</v>
      </c>
      <c r="C58" s="54">
        <v>660</v>
      </c>
      <c r="D58" s="17">
        <v>440</v>
      </c>
      <c r="E58" s="17">
        <v>662</v>
      </c>
      <c r="F58" s="17">
        <v>708</v>
      </c>
      <c r="G58" s="17">
        <v>201</v>
      </c>
      <c r="H58" s="43">
        <v>132</v>
      </c>
      <c r="I58" s="79">
        <v>0.5</v>
      </c>
    </row>
    <row r="59" spans="1:9" x14ac:dyDescent="0.2">
      <c r="A59" s="7" t="s">
        <v>47</v>
      </c>
      <c r="B59" s="54">
        <v>360</v>
      </c>
      <c r="C59" s="54">
        <v>31</v>
      </c>
      <c r="D59" s="17">
        <v>45</v>
      </c>
      <c r="E59" s="17">
        <v>72</v>
      </c>
      <c r="F59" s="17">
        <v>96</v>
      </c>
      <c r="G59" s="17">
        <v>62</v>
      </c>
      <c r="H59" s="43">
        <v>54</v>
      </c>
      <c r="I59" s="79">
        <v>0.3</v>
      </c>
    </row>
    <row r="60" spans="1:9" x14ac:dyDescent="0.2">
      <c r="A60" s="7" t="s">
        <v>97</v>
      </c>
      <c r="B60" s="54">
        <v>345</v>
      </c>
      <c r="C60" s="54">
        <v>52</v>
      </c>
      <c r="D60" s="17">
        <v>62</v>
      </c>
      <c r="E60" s="17">
        <v>90</v>
      </c>
      <c r="F60" s="17">
        <v>83</v>
      </c>
      <c r="G60" s="17">
        <v>37</v>
      </c>
      <c r="H60" s="43">
        <v>21</v>
      </c>
      <c r="I60" s="79">
        <v>0.6</v>
      </c>
    </row>
    <row r="61" spans="1:9" x14ac:dyDescent="0.2">
      <c r="A61" s="7" t="s">
        <v>48</v>
      </c>
      <c r="B61" s="54">
        <v>668</v>
      </c>
      <c r="C61" s="54">
        <v>130</v>
      </c>
      <c r="D61" s="17">
        <v>122</v>
      </c>
      <c r="E61" s="17">
        <v>184</v>
      </c>
      <c r="F61" s="17">
        <v>155</v>
      </c>
      <c r="G61" s="17">
        <v>50</v>
      </c>
      <c r="H61" s="43">
        <v>27</v>
      </c>
      <c r="I61" s="79">
        <v>0.7</v>
      </c>
    </row>
    <row r="62" spans="1:9" x14ac:dyDescent="0.2">
      <c r="A62" s="7" t="s">
        <v>49</v>
      </c>
      <c r="B62" s="54">
        <v>565</v>
      </c>
      <c r="C62" s="54">
        <v>33</v>
      </c>
      <c r="D62" s="17">
        <v>93</v>
      </c>
      <c r="E62" s="17">
        <v>141</v>
      </c>
      <c r="F62" s="17">
        <v>171</v>
      </c>
      <c r="G62" s="17">
        <v>74</v>
      </c>
      <c r="H62" s="43">
        <v>53</v>
      </c>
      <c r="I62" s="79">
        <v>0.2</v>
      </c>
    </row>
    <row r="63" spans="1:9" x14ac:dyDescent="0.2">
      <c r="A63" s="7" t="s">
        <v>98</v>
      </c>
      <c r="B63" s="54">
        <v>760</v>
      </c>
      <c r="C63" s="54">
        <v>30</v>
      </c>
      <c r="D63" s="17">
        <v>86</v>
      </c>
      <c r="E63" s="17">
        <v>150</v>
      </c>
      <c r="F63" s="17">
        <v>214</v>
      </c>
      <c r="G63" s="17">
        <v>180</v>
      </c>
      <c r="H63" s="43">
        <v>100</v>
      </c>
      <c r="I63" s="79">
        <v>0.1</v>
      </c>
    </row>
    <row r="64" spans="1:9" x14ac:dyDescent="0.2">
      <c r="A64" s="6" t="str">
        <f>VLOOKUP("&lt;Zeilentitel_8&gt;",Uebersetzungen!$B$3:$E$100,Uebersetzungen!$B$2+1,FALSE)</f>
        <v>Region Moesa</v>
      </c>
      <c r="B64" s="48">
        <v>4410</v>
      </c>
      <c r="C64" s="48">
        <v>119</v>
      </c>
      <c r="D64" s="9">
        <v>497</v>
      </c>
      <c r="E64" s="9">
        <v>1136</v>
      </c>
      <c r="F64" s="9">
        <v>1391</v>
      </c>
      <c r="G64" s="9">
        <v>785</v>
      </c>
      <c r="H64" s="47">
        <v>482</v>
      </c>
      <c r="I64" s="78"/>
    </row>
    <row r="65" spans="1:9" x14ac:dyDescent="0.2">
      <c r="A65" s="7" t="s">
        <v>50</v>
      </c>
      <c r="B65" s="54">
        <v>50</v>
      </c>
      <c r="C65" s="54">
        <v>2</v>
      </c>
      <c r="D65" s="17">
        <v>6</v>
      </c>
      <c r="E65" s="17">
        <v>18</v>
      </c>
      <c r="F65" s="17">
        <v>12</v>
      </c>
      <c r="G65" s="17">
        <v>7</v>
      </c>
      <c r="H65" s="43">
        <v>5</v>
      </c>
      <c r="I65" s="79">
        <v>0</v>
      </c>
    </row>
    <row r="66" spans="1:9" x14ac:dyDescent="0.2">
      <c r="A66" s="7" t="s">
        <v>51</v>
      </c>
      <c r="B66" s="54">
        <v>126</v>
      </c>
      <c r="C66" s="54">
        <v>2</v>
      </c>
      <c r="D66" s="17">
        <v>6</v>
      </c>
      <c r="E66" s="17">
        <v>38</v>
      </c>
      <c r="F66" s="17">
        <v>36</v>
      </c>
      <c r="G66" s="17">
        <v>27</v>
      </c>
      <c r="H66" s="43">
        <v>17</v>
      </c>
      <c r="I66" s="79">
        <v>0</v>
      </c>
    </row>
    <row r="67" spans="1:9" x14ac:dyDescent="0.2">
      <c r="A67" s="7" t="s">
        <v>52</v>
      </c>
      <c r="B67" s="54">
        <v>94</v>
      </c>
      <c r="C67" s="54">
        <v>2</v>
      </c>
      <c r="D67" s="17">
        <v>8</v>
      </c>
      <c r="E67" s="17">
        <v>24</v>
      </c>
      <c r="F67" s="17">
        <v>32</v>
      </c>
      <c r="G67" s="17">
        <v>17</v>
      </c>
      <c r="H67" s="43">
        <v>11</v>
      </c>
      <c r="I67" s="79">
        <v>0.6</v>
      </c>
    </row>
    <row r="68" spans="1:9" x14ac:dyDescent="0.2">
      <c r="A68" s="7" t="s">
        <v>53</v>
      </c>
      <c r="B68" s="54">
        <v>68</v>
      </c>
      <c r="C68" s="54">
        <v>0</v>
      </c>
      <c r="D68" s="17">
        <v>10</v>
      </c>
      <c r="E68" s="17">
        <v>31</v>
      </c>
      <c r="F68" s="17">
        <v>14</v>
      </c>
      <c r="G68" s="17">
        <v>6</v>
      </c>
      <c r="H68" s="43">
        <v>7</v>
      </c>
      <c r="I68" s="79">
        <v>0</v>
      </c>
    </row>
    <row r="69" spans="1:9" x14ac:dyDescent="0.2">
      <c r="A69" s="7" t="s">
        <v>54</v>
      </c>
      <c r="B69" s="54">
        <v>398</v>
      </c>
      <c r="C69" s="54">
        <v>4</v>
      </c>
      <c r="D69" s="17">
        <v>31</v>
      </c>
      <c r="E69" s="17">
        <v>92</v>
      </c>
      <c r="F69" s="17">
        <v>155</v>
      </c>
      <c r="G69" s="17">
        <v>77</v>
      </c>
      <c r="H69" s="43">
        <v>39</v>
      </c>
      <c r="I69" s="79">
        <v>0</v>
      </c>
    </row>
    <row r="70" spans="1:9" x14ac:dyDescent="0.2">
      <c r="A70" s="7" t="s">
        <v>55</v>
      </c>
      <c r="B70" s="54">
        <v>675</v>
      </c>
      <c r="C70" s="54">
        <v>40</v>
      </c>
      <c r="D70" s="17">
        <v>65</v>
      </c>
      <c r="E70" s="17">
        <v>176</v>
      </c>
      <c r="F70" s="17">
        <v>217</v>
      </c>
      <c r="G70" s="17">
        <v>108</v>
      </c>
      <c r="H70" s="43">
        <v>69</v>
      </c>
      <c r="I70" s="79">
        <v>0.1</v>
      </c>
    </row>
    <row r="71" spans="1:9" x14ac:dyDescent="0.2">
      <c r="A71" s="7" t="s">
        <v>56</v>
      </c>
      <c r="B71" s="54">
        <v>161</v>
      </c>
      <c r="C71" s="54">
        <v>3</v>
      </c>
      <c r="D71" s="17">
        <v>15</v>
      </c>
      <c r="E71" s="17">
        <v>46</v>
      </c>
      <c r="F71" s="17">
        <v>56</v>
      </c>
      <c r="G71" s="17">
        <v>24</v>
      </c>
      <c r="H71" s="43">
        <v>17</v>
      </c>
      <c r="I71" s="79">
        <v>0.6</v>
      </c>
    </row>
    <row r="72" spans="1:9" x14ac:dyDescent="0.2">
      <c r="A72" s="7" t="s">
        <v>57</v>
      </c>
      <c r="B72" s="54">
        <v>347</v>
      </c>
      <c r="C72" s="54">
        <v>10</v>
      </c>
      <c r="D72" s="17">
        <v>40</v>
      </c>
      <c r="E72" s="17">
        <v>97</v>
      </c>
      <c r="F72" s="17">
        <v>127</v>
      </c>
      <c r="G72" s="17">
        <v>47</v>
      </c>
      <c r="H72" s="43">
        <v>26</v>
      </c>
      <c r="I72" s="79">
        <v>0.1</v>
      </c>
    </row>
    <row r="73" spans="1:9" x14ac:dyDescent="0.2">
      <c r="A73" s="7" t="s">
        <v>58</v>
      </c>
      <c r="B73" s="54">
        <v>742</v>
      </c>
      <c r="C73" s="54">
        <v>25</v>
      </c>
      <c r="D73" s="17">
        <v>126</v>
      </c>
      <c r="E73" s="17">
        <v>228</v>
      </c>
      <c r="F73" s="17">
        <v>208</v>
      </c>
      <c r="G73" s="17">
        <v>84</v>
      </c>
      <c r="H73" s="43">
        <v>71</v>
      </c>
      <c r="I73" s="79">
        <v>0.1</v>
      </c>
    </row>
    <row r="74" spans="1:9" x14ac:dyDescent="0.2">
      <c r="A74" s="7" t="s">
        <v>99</v>
      </c>
      <c r="B74" s="54">
        <v>1200</v>
      </c>
      <c r="C74" s="54">
        <v>18</v>
      </c>
      <c r="D74" s="17">
        <v>134</v>
      </c>
      <c r="E74" s="17">
        <v>245</v>
      </c>
      <c r="F74" s="17">
        <v>366</v>
      </c>
      <c r="G74" s="17">
        <v>279</v>
      </c>
      <c r="H74" s="43">
        <v>158</v>
      </c>
      <c r="I74" s="79">
        <v>0</v>
      </c>
    </row>
    <row r="75" spans="1:9" x14ac:dyDescent="0.2">
      <c r="A75" s="7" t="s">
        <v>59</v>
      </c>
      <c r="B75" s="54">
        <v>441</v>
      </c>
      <c r="C75" s="54">
        <v>9</v>
      </c>
      <c r="D75" s="17">
        <v>48</v>
      </c>
      <c r="E75" s="17">
        <v>102</v>
      </c>
      <c r="F75" s="17">
        <v>133</v>
      </c>
      <c r="G75" s="17">
        <v>97</v>
      </c>
      <c r="H75" s="43">
        <v>52</v>
      </c>
      <c r="I75" s="79">
        <v>0.3</v>
      </c>
    </row>
    <row r="76" spans="1:9" x14ac:dyDescent="0.2">
      <c r="A76" s="7" t="s">
        <v>100</v>
      </c>
      <c r="B76" s="54">
        <v>108</v>
      </c>
      <c r="C76" s="54">
        <v>4</v>
      </c>
      <c r="D76" s="17">
        <v>8</v>
      </c>
      <c r="E76" s="17">
        <v>39</v>
      </c>
      <c r="F76" s="17">
        <v>35</v>
      </c>
      <c r="G76" s="17">
        <v>12</v>
      </c>
      <c r="H76" s="43">
        <v>10</v>
      </c>
      <c r="I76" s="79">
        <v>1</v>
      </c>
    </row>
    <row r="77" spans="1:9" x14ac:dyDescent="0.2">
      <c r="A77" s="6" t="str">
        <f>VLOOKUP("&lt;Zeilentitel_9&gt;",Uebersetzungen!$B$3:$E$100,Uebersetzungen!$B$2+1,FALSE)</f>
        <v>Region Plessur</v>
      </c>
      <c r="B77" s="48">
        <v>22831</v>
      </c>
      <c r="C77" s="48">
        <v>1936</v>
      </c>
      <c r="D77" s="9">
        <v>3509</v>
      </c>
      <c r="E77" s="9">
        <v>5873</v>
      </c>
      <c r="F77" s="9">
        <v>7379</v>
      </c>
      <c r="G77" s="9">
        <v>2700</v>
      </c>
      <c r="H77" s="47">
        <v>1434</v>
      </c>
      <c r="I77" s="78"/>
    </row>
    <row r="78" spans="1:9" x14ac:dyDescent="0.2">
      <c r="A78" s="7" t="s">
        <v>67</v>
      </c>
      <c r="B78" s="54">
        <v>19956</v>
      </c>
      <c r="C78" s="54">
        <v>1574</v>
      </c>
      <c r="D78" s="17">
        <v>3100</v>
      </c>
      <c r="E78" s="17">
        <v>5259</v>
      </c>
      <c r="F78" s="17">
        <v>6599</v>
      </c>
      <c r="G78" s="17">
        <v>2277</v>
      </c>
      <c r="H78" s="43">
        <v>1147</v>
      </c>
      <c r="I78" s="79">
        <v>0.2</v>
      </c>
    </row>
    <row r="79" spans="1:9" x14ac:dyDescent="0.2">
      <c r="A79" s="7" t="s">
        <v>68</v>
      </c>
      <c r="B79" s="54">
        <v>999</v>
      </c>
      <c r="C79" s="54">
        <v>90</v>
      </c>
      <c r="D79" s="17">
        <v>130</v>
      </c>
      <c r="E79" s="17">
        <v>198</v>
      </c>
      <c r="F79" s="17">
        <v>284</v>
      </c>
      <c r="G79" s="17">
        <v>168</v>
      </c>
      <c r="H79" s="43">
        <v>129</v>
      </c>
      <c r="I79" s="79">
        <v>0.4</v>
      </c>
    </row>
    <row r="80" spans="1:9" x14ac:dyDescent="0.2">
      <c r="A80" s="7" t="s">
        <v>69</v>
      </c>
      <c r="B80" s="54">
        <v>1729</v>
      </c>
      <c r="C80" s="54">
        <v>270</v>
      </c>
      <c r="D80" s="17">
        <v>266</v>
      </c>
      <c r="E80" s="17">
        <v>389</v>
      </c>
      <c r="F80" s="17">
        <v>452</v>
      </c>
      <c r="G80" s="17">
        <v>224</v>
      </c>
      <c r="H80" s="43">
        <v>128</v>
      </c>
      <c r="I80" s="79">
        <v>0.9</v>
      </c>
    </row>
    <row r="81" spans="1:9" x14ac:dyDescent="0.2">
      <c r="A81" s="7" t="s">
        <v>70</v>
      </c>
      <c r="B81" s="54">
        <v>147</v>
      </c>
      <c r="C81" s="54">
        <v>2</v>
      </c>
      <c r="D81" s="17">
        <v>13</v>
      </c>
      <c r="E81" s="17">
        <v>27</v>
      </c>
      <c r="F81" s="17">
        <v>44</v>
      </c>
      <c r="G81" s="17">
        <v>31</v>
      </c>
      <c r="H81" s="43">
        <v>30</v>
      </c>
      <c r="I81" s="79">
        <v>1.6</v>
      </c>
    </row>
    <row r="82" spans="1:9" x14ac:dyDescent="0.2">
      <c r="A82" s="6" t="str">
        <f>VLOOKUP("&lt;Zeilentitel_10&gt;",Uebersetzungen!$B$3:$E$100,Uebersetzungen!$B$2+1,FALSE)</f>
        <v>Region Prättigau/Davos</v>
      </c>
      <c r="B82" s="48">
        <v>12980</v>
      </c>
      <c r="C82" s="48">
        <v>1115</v>
      </c>
      <c r="D82" s="9">
        <v>1880</v>
      </c>
      <c r="E82" s="9">
        <v>2830</v>
      </c>
      <c r="F82" s="9">
        <v>3600</v>
      </c>
      <c r="G82" s="9">
        <v>2027</v>
      </c>
      <c r="H82" s="47">
        <v>1528</v>
      </c>
      <c r="I82" s="78"/>
    </row>
    <row r="83" spans="1:9" x14ac:dyDescent="0.2">
      <c r="A83" s="7" t="s">
        <v>61</v>
      </c>
      <c r="B83" s="54">
        <v>5579</v>
      </c>
      <c r="C83" s="54">
        <v>827</v>
      </c>
      <c r="D83" s="17">
        <v>1004</v>
      </c>
      <c r="E83" s="17">
        <v>1319</v>
      </c>
      <c r="F83" s="17">
        <v>1653</v>
      </c>
      <c r="G83" s="17">
        <v>506</v>
      </c>
      <c r="H83" s="43">
        <v>270</v>
      </c>
      <c r="I83" s="79">
        <v>0.2</v>
      </c>
    </row>
    <row r="84" spans="1:9" x14ac:dyDescent="0.2">
      <c r="A84" s="7" t="s">
        <v>62</v>
      </c>
      <c r="B84" s="54">
        <v>276</v>
      </c>
      <c r="C84" s="54">
        <v>4</v>
      </c>
      <c r="D84" s="17">
        <v>26</v>
      </c>
      <c r="E84" s="17">
        <v>31</v>
      </c>
      <c r="F84" s="17">
        <v>54</v>
      </c>
      <c r="G84" s="17">
        <v>68</v>
      </c>
      <c r="H84" s="43">
        <v>93</v>
      </c>
      <c r="I84" s="79">
        <v>0</v>
      </c>
    </row>
    <row r="85" spans="1:9" x14ac:dyDescent="0.2">
      <c r="A85" s="7" t="s">
        <v>63</v>
      </c>
      <c r="B85" s="54">
        <v>79</v>
      </c>
      <c r="C85" s="54">
        <v>1</v>
      </c>
      <c r="D85" s="17">
        <v>3</v>
      </c>
      <c r="E85" s="17">
        <v>9</v>
      </c>
      <c r="F85" s="17">
        <v>20</v>
      </c>
      <c r="G85" s="17">
        <v>21</v>
      </c>
      <c r="H85" s="43">
        <v>25</v>
      </c>
      <c r="I85" s="79">
        <v>0.5</v>
      </c>
    </row>
    <row r="86" spans="1:9" x14ac:dyDescent="0.2">
      <c r="A86" s="7" t="s">
        <v>64</v>
      </c>
      <c r="B86" s="54">
        <v>538</v>
      </c>
      <c r="C86" s="54">
        <v>9</v>
      </c>
      <c r="D86" s="17">
        <v>54</v>
      </c>
      <c r="E86" s="17">
        <v>95</v>
      </c>
      <c r="F86" s="17">
        <v>139</v>
      </c>
      <c r="G86" s="17">
        <v>121</v>
      </c>
      <c r="H86" s="43">
        <v>120</v>
      </c>
      <c r="I86" s="79">
        <v>1.2</v>
      </c>
    </row>
    <row r="87" spans="1:9" x14ac:dyDescent="0.2">
      <c r="A87" s="7" t="s">
        <v>101</v>
      </c>
      <c r="B87" s="54">
        <v>2286</v>
      </c>
      <c r="C87" s="54">
        <v>143</v>
      </c>
      <c r="D87" s="17">
        <v>313</v>
      </c>
      <c r="E87" s="17">
        <v>571</v>
      </c>
      <c r="F87" s="17">
        <v>638</v>
      </c>
      <c r="G87" s="17">
        <v>341</v>
      </c>
      <c r="H87" s="43">
        <v>280</v>
      </c>
      <c r="I87" s="79">
        <v>0.3</v>
      </c>
    </row>
    <row r="88" spans="1:9" x14ac:dyDescent="0.2">
      <c r="A88" s="7" t="s">
        <v>90</v>
      </c>
      <c r="B88" s="54">
        <v>101</v>
      </c>
      <c r="C88" s="54">
        <v>1</v>
      </c>
      <c r="D88" s="17">
        <v>7</v>
      </c>
      <c r="E88" s="17">
        <v>20</v>
      </c>
      <c r="F88" s="17">
        <v>17</v>
      </c>
      <c r="G88" s="17">
        <v>34</v>
      </c>
      <c r="H88" s="43">
        <v>22</v>
      </c>
      <c r="I88" s="79">
        <v>0</v>
      </c>
    </row>
    <row r="89" spans="1:9" x14ac:dyDescent="0.2">
      <c r="A89" s="7" t="s">
        <v>65</v>
      </c>
      <c r="B89" s="54">
        <v>442</v>
      </c>
      <c r="C89" s="54">
        <v>22</v>
      </c>
      <c r="D89" s="17">
        <v>54</v>
      </c>
      <c r="E89" s="17">
        <v>111</v>
      </c>
      <c r="F89" s="17">
        <v>97</v>
      </c>
      <c r="G89" s="17">
        <v>87</v>
      </c>
      <c r="H89" s="43">
        <v>71</v>
      </c>
      <c r="I89" s="79">
        <v>0.7</v>
      </c>
    </row>
    <row r="90" spans="1:9" x14ac:dyDescent="0.2">
      <c r="A90" s="7" t="s">
        <v>66</v>
      </c>
      <c r="B90" s="54">
        <v>720</v>
      </c>
      <c r="C90" s="54">
        <v>7</v>
      </c>
      <c r="D90" s="17">
        <v>59</v>
      </c>
      <c r="E90" s="17">
        <v>133</v>
      </c>
      <c r="F90" s="17">
        <v>198</v>
      </c>
      <c r="G90" s="17">
        <v>161</v>
      </c>
      <c r="H90" s="43">
        <v>162</v>
      </c>
      <c r="I90" s="79">
        <v>0.1</v>
      </c>
    </row>
    <row r="91" spans="1:9" x14ac:dyDescent="0.2">
      <c r="A91" s="7" t="s">
        <v>79</v>
      </c>
      <c r="B91" s="54">
        <v>974</v>
      </c>
      <c r="C91" s="54">
        <v>16</v>
      </c>
      <c r="D91" s="17">
        <v>103</v>
      </c>
      <c r="E91" s="17">
        <v>179</v>
      </c>
      <c r="F91" s="17">
        <v>291</v>
      </c>
      <c r="G91" s="17">
        <v>243</v>
      </c>
      <c r="H91" s="43">
        <v>142</v>
      </c>
      <c r="I91" s="79">
        <v>0</v>
      </c>
    </row>
    <row r="92" spans="1:9" x14ac:dyDescent="0.2">
      <c r="A92" s="7" t="s">
        <v>80</v>
      </c>
      <c r="B92" s="54">
        <v>1342</v>
      </c>
      <c r="C92" s="54">
        <v>59</v>
      </c>
      <c r="D92" s="17">
        <v>190</v>
      </c>
      <c r="E92" s="17">
        <v>272</v>
      </c>
      <c r="F92" s="17">
        <v>320</v>
      </c>
      <c r="G92" s="17">
        <v>276</v>
      </c>
      <c r="H92" s="43">
        <v>225</v>
      </c>
      <c r="I92" s="79">
        <v>0.3</v>
      </c>
    </row>
    <row r="93" spans="1:9" x14ac:dyDescent="0.2">
      <c r="A93" s="7" t="s">
        <v>81</v>
      </c>
      <c r="B93" s="54">
        <v>643</v>
      </c>
      <c r="C93" s="54">
        <v>26</v>
      </c>
      <c r="D93" s="17">
        <v>67</v>
      </c>
      <c r="E93" s="17">
        <v>90</v>
      </c>
      <c r="F93" s="17">
        <v>173</v>
      </c>
      <c r="G93" s="17">
        <v>169</v>
      </c>
      <c r="H93" s="43">
        <v>118</v>
      </c>
      <c r="I93" s="79">
        <v>0.3</v>
      </c>
    </row>
    <row r="94" spans="1:9" x14ac:dyDescent="0.2">
      <c r="A94" s="6" t="str">
        <f>VLOOKUP("&lt;Zeilentitel_11&gt;",Uebersetzungen!$B$3:$E$100,Uebersetzungen!$B$2+1,FALSE)</f>
        <v>Region Surselva</v>
      </c>
      <c r="B94" s="48">
        <v>10490</v>
      </c>
      <c r="C94" s="48">
        <v>690</v>
      </c>
      <c r="D94" s="9">
        <v>1125</v>
      </c>
      <c r="E94" s="9">
        <v>1886</v>
      </c>
      <c r="F94" s="9">
        <v>2835</v>
      </c>
      <c r="G94" s="9">
        <v>2218</v>
      </c>
      <c r="H94" s="47">
        <v>1736</v>
      </c>
      <c r="I94" s="78"/>
    </row>
    <row r="95" spans="1:9" x14ac:dyDescent="0.2">
      <c r="A95" s="7" t="s">
        <v>6</v>
      </c>
      <c r="B95" s="54">
        <v>297</v>
      </c>
      <c r="C95" s="54">
        <v>17</v>
      </c>
      <c r="D95" s="17">
        <v>26</v>
      </c>
      <c r="E95" s="17">
        <v>68</v>
      </c>
      <c r="F95" s="17">
        <v>77</v>
      </c>
      <c r="G95" s="17">
        <v>73</v>
      </c>
      <c r="H95" s="43">
        <v>36</v>
      </c>
      <c r="I95" s="79">
        <v>3.4</v>
      </c>
    </row>
    <row r="96" spans="1:9" x14ac:dyDescent="0.2">
      <c r="A96" s="7" t="s">
        <v>7</v>
      </c>
      <c r="B96" s="54">
        <v>1151</v>
      </c>
      <c r="C96" s="54">
        <v>213</v>
      </c>
      <c r="D96" s="17">
        <v>202</v>
      </c>
      <c r="E96" s="17">
        <v>256</v>
      </c>
      <c r="F96" s="17">
        <v>272</v>
      </c>
      <c r="G96" s="17">
        <v>133</v>
      </c>
      <c r="H96" s="43">
        <v>75</v>
      </c>
      <c r="I96" s="79">
        <v>0.4</v>
      </c>
    </row>
    <row r="97" spans="1:9" x14ac:dyDescent="0.2">
      <c r="A97" s="7" t="s">
        <v>8</v>
      </c>
      <c r="B97" s="54">
        <v>347</v>
      </c>
      <c r="C97" s="54">
        <v>9</v>
      </c>
      <c r="D97" s="17">
        <v>33</v>
      </c>
      <c r="E97" s="17">
        <v>70</v>
      </c>
      <c r="F97" s="17">
        <v>95</v>
      </c>
      <c r="G97" s="17">
        <v>90</v>
      </c>
      <c r="H97" s="43">
        <v>50</v>
      </c>
      <c r="I97" s="79">
        <v>0</v>
      </c>
    </row>
    <row r="98" spans="1:9" x14ac:dyDescent="0.2">
      <c r="A98" s="7" t="s">
        <v>9</v>
      </c>
      <c r="B98" s="54">
        <v>313</v>
      </c>
      <c r="C98" s="54">
        <v>31</v>
      </c>
      <c r="D98" s="17">
        <v>32</v>
      </c>
      <c r="E98" s="17">
        <v>64</v>
      </c>
      <c r="F98" s="17">
        <v>93</v>
      </c>
      <c r="G98" s="17">
        <v>55</v>
      </c>
      <c r="H98" s="43">
        <v>38</v>
      </c>
      <c r="I98" s="79">
        <v>0</v>
      </c>
    </row>
    <row r="99" spans="1:9" x14ac:dyDescent="0.2">
      <c r="A99" s="7" t="s">
        <v>10</v>
      </c>
      <c r="B99" s="54">
        <v>532</v>
      </c>
      <c r="C99" s="54">
        <v>119</v>
      </c>
      <c r="D99" s="17">
        <v>48</v>
      </c>
      <c r="E99" s="17">
        <v>91</v>
      </c>
      <c r="F99" s="17">
        <v>148</v>
      </c>
      <c r="G99" s="17">
        <v>73</v>
      </c>
      <c r="H99" s="43">
        <v>53</v>
      </c>
      <c r="I99" s="79">
        <v>0.4</v>
      </c>
    </row>
    <row r="100" spans="1:9" x14ac:dyDescent="0.2">
      <c r="A100" s="7" t="s">
        <v>11</v>
      </c>
      <c r="B100" s="54">
        <v>980</v>
      </c>
      <c r="C100" s="54">
        <v>19</v>
      </c>
      <c r="D100" s="17">
        <v>70</v>
      </c>
      <c r="E100" s="17">
        <v>134</v>
      </c>
      <c r="F100" s="17">
        <v>247</v>
      </c>
      <c r="G100" s="17">
        <v>294</v>
      </c>
      <c r="H100" s="43">
        <v>216</v>
      </c>
      <c r="I100" s="79">
        <v>0.9</v>
      </c>
    </row>
    <row r="101" spans="1:9" x14ac:dyDescent="0.2">
      <c r="A101" s="7" t="s">
        <v>12</v>
      </c>
      <c r="B101" s="54">
        <v>2386</v>
      </c>
      <c r="C101" s="54">
        <v>143</v>
      </c>
      <c r="D101" s="17">
        <v>297</v>
      </c>
      <c r="E101" s="17">
        <v>462</v>
      </c>
      <c r="F101" s="17">
        <v>696</v>
      </c>
      <c r="G101" s="17">
        <v>456</v>
      </c>
      <c r="H101" s="43">
        <v>332</v>
      </c>
      <c r="I101" s="79">
        <v>0.2</v>
      </c>
    </row>
    <row r="102" spans="1:9" x14ac:dyDescent="0.2">
      <c r="A102" s="7" t="s">
        <v>23</v>
      </c>
      <c r="B102" s="54">
        <v>416</v>
      </c>
      <c r="C102" s="54">
        <v>4</v>
      </c>
      <c r="D102" s="17">
        <v>26</v>
      </c>
      <c r="E102" s="17">
        <v>58</v>
      </c>
      <c r="F102" s="17">
        <v>103</v>
      </c>
      <c r="G102" s="17">
        <v>102</v>
      </c>
      <c r="H102" s="43">
        <v>123</v>
      </c>
      <c r="I102" s="79">
        <v>0.5</v>
      </c>
    </row>
    <row r="103" spans="1:9" x14ac:dyDescent="0.2">
      <c r="A103" s="7" t="s">
        <v>82</v>
      </c>
      <c r="B103" s="54">
        <v>786</v>
      </c>
      <c r="C103" s="54">
        <v>17</v>
      </c>
      <c r="D103" s="17">
        <v>70</v>
      </c>
      <c r="E103" s="17">
        <v>114</v>
      </c>
      <c r="F103" s="17">
        <v>210</v>
      </c>
      <c r="G103" s="17">
        <v>195</v>
      </c>
      <c r="H103" s="43">
        <v>180</v>
      </c>
      <c r="I103" s="79">
        <v>0.1</v>
      </c>
    </row>
    <row r="104" spans="1:9" x14ac:dyDescent="0.2">
      <c r="A104" s="7" t="s">
        <v>83</v>
      </c>
      <c r="B104" s="54">
        <v>978</v>
      </c>
      <c r="C104" s="54">
        <v>58</v>
      </c>
      <c r="D104" s="17">
        <v>120</v>
      </c>
      <c r="E104" s="17">
        <v>199</v>
      </c>
      <c r="F104" s="17">
        <v>259</v>
      </c>
      <c r="G104" s="17">
        <v>177</v>
      </c>
      <c r="H104" s="43">
        <v>165</v>
      </c>
      <c r="I104" s="79">
        <v>1.2</v>
      </c>
    </row>
    <row r="105" spans="1:9" x14ac:dyDescent="0.2">
      <c r="A105" s="7" t="s">
        <v>84</v>
      </c>
      <c r="B105" s="54">
        <v>153</v>
      </c>
      <c r="C105" s="54">
        <v>2</v>
      </c>
      <c r="D105" s="17">
        <v>9</v>
      </c>
      <c r="E105" s="17">
        <v>20</v>
      </c>
      <c r="F105" s="17">
        <v>28</v>
      </c>
      <c r="G105" s="17">
        <v>47</v>
      </c>
      <c r="H105" s="43">
        <v>47</v>
      </c>
      <c r="I105" s="79">
        <v>0</v>
      </c>
    </row>
    <row r="106" spans="1:9" x14ac:dyDescent="0.2">
      <c r="A106" s="7" t="s">
        <v>85</v>
      </c>
      <c r="B106" s="54">
        <v>491</v>
      </c>
      <c r="C106" s="54">
        <v>3</v>
      </c>
      <c r="D106" s="17">
        <v>30</v>
      </c>
      <c r="E106" s="17">
        <v>52</v>
      </c>
      <c r="F106" s="17">
        <v>120</v>
      </c>
      <c r="G106" s="17">
        <v>145</v>
      </c>
      <c r="H106" s="43">
        <v>141</v>
      </c>
      <c r="I106" s="79">
        <v>0.1</v>
      </c>
    </row>
    <row r="107" spans="1:9" x14ac:dyDescent="0.2">
      <c r="A107" s="7" t="s">
        <v>86</v>
      </c>
      <c r="B107" s="54">
        <v>590</v>
      </c>
      <c r="C107" s="54">
        <v>27</v>
      </c>
      <c r="D107" s="17">
        <v>62</v>
      </c>
      <c r="E107" s="17">
        <v>127</v>
      </c>
      <c r="F107" s="17">
        <v>189</v>
      </c>
      <c r="G107" s="17">
        <v>118</v>
      </c>
      <c r="H107" s="43">
        <v>67</v>
      </c>
      <c r="I107" s="79">
        <v>0.2</v>
      </c>
    </row>
    <row r="108" spans="1:9" x14ac:dyDescent="0.2">
      <c r="A108" s="7" t="s">
        <v>87</v>
      </c>
      <c r="B108" s="54">
        <v>533</v>
      </c>
      <c r="C108" s="54">
        <v>13</v>
      </c>
      <c r="D108" s="17">
        <v>39</v>
      </c>
      <c r="E108" s="17">
        <v>82</v>
      </c>
      <c r="F108" s="17">
        <v>145</v>
      </c>
      <c r="G108" s="17">
        <v>130</v>
      </c>
      <c r="H108" s="43">
        <v>124</v>
      </c>
      <c r="I108" s="79">
        <v>0</v>
      </c>
    </row>
    <row r="109" spans="1:9" x14ac:dyDescent="0.2">
      <c r="A109" s="7" t="s">
        <v>91</v>
      </c>
      <c r="B109" s="54">
        <v>537</v>
      </c>
      <c r="C109" s="54">
        <v>15</v>
      </c>
      <c r="D109" s="17">
        <v>61</v>
      </c>
      <c r="E109" s="17">
        <v>89</v>
      </c>
      <c r="F109" s="17">
        <v>153</v>
      </c>
      <c r="G109" s="17">
        <v>130</v>
      </c>
      <c r="H109" s="43">
        <v>89</v>
      </c>
      <c r="I109" s="79">
        <v>0.3</v>
      </c>
    </row>
    <row r="110" spans="1:9" x14ac:dyDescent="0.2">
      <c r="A110" s="6" t="str">
        <f>VLOOKUP("&lt;Zeilentitel_12&gt;",Uebersetzungen!$B$3:$E$100,Uebersetzungen!$B$2+1,FALSE)</f>
        <v>Region Viamala</v>
      </c>
      <c r="B110" s="48">
        <v>6538</v>
      </c>
      <c r="C110" s="48">
        <v>225</v>
      </c>
      <c r="D110" s="9">
        <v>733</v>
      </c>
      <c r="E110" s="9">
        <v>1376</v>
      </c>
      <c r="F110" s="9">
        <v>1853</v>
      </c>
      <c r="G110" s="9">
        <v>1350</v>
      </c>
      <c r="H110" s="47">
        <v>1001</v>
      </c>
      <c r="I110" s="78"/>
    </row>
    <row r="111" spans="1:9" x14ac:dyDescent="0.2">
      <c r="A111" s="7" t="s">
        <v>13</v>
      </c>
      <c r="B111" s="54">
        <v>174</v>
      </c>
      <c r="C111" s="54">
        <v>8</v>
      </c>
      <c r="D111" s="17">
        <v>20</v>
      </c>
      <c r="E111" s="17">
        <v>32</v>
      </c>
      <c r="F111" s="17">
        <v>49</v>
      </c>
      <c r="G111" s="17">
        <v>46</v>
      </c>
      <c r="H111" s="43">
        <v>19</v>
      </c>
      <c r="I111" s="79">
        <v>0</v>
      </c>
    </row>
    <row r="112" spans="1:9" x14ac:dyDescent="0.2">
      <c r="A112" s="7" t="s">
        <v>14</v>
      </c>
      <c r="B112" s="54">
        <v>133</v>
      </c>
      <c r="C112" s="54">
        <v>6</v>
      </c>
      <c r="D112" s="17">
        <v>13</v>
      </c>
      <c r="E112" s="17">
        <v>25</v>
      </c>
      <c r="F112" s="17">
        <v>35</v>
      </c>
      <c r="G112" s="17">
        <v>30</v>
      </c>
      <c r="H112" s="43">
        <v>24</v>
      </c>
      <c r="I112" s="79">
        <v>1</v>
      </c>
    </row>
    <row r="113" spans="1:9" x14ac:dyDescent="0.2">
      <c r="A113" s="7" t="s">
        <v>15</v>
      </c>
      <c r="B113" s="54">
        <v>370</v>
      </c>
      <c r="C113" s="54">
        <v>14</v>
      </c>
      <c r="D113" s="17">
        <v>40</v>
      </c>
      <c r="E113" s="17">
        <v>70</v>
      </c>
      <c r="F113" s="17">
        <v>87</v>
      </c>
      <c r="G113" s="17">
        <v>86</v>
      </c>
      <c r="H113" s="43">
        <v>73</v>
      </c>
      <c r="I113" s="79">
        <v>0</v>
      </c>
    </row>
    <row r="114" spans="1:9" x14ac:dyDescent="0.2">
      <c r="A114" s="7" t="s">
        <v>16</v>
      </c>
      <c r="B114" s="54">
        <v>423</v>
      </c>
      <c r="C114" s="54">
        <v>12</v>
      </c>
      <c r="D114" s="17">
        <v>34</v>
      </c>
      <c r="E114" s="17">
        <v>70</v>
      </c>
      <c r="F114" s="17">
        <v>150</v>
      </c>
      <c r="G114" s="17">
        <v>109</v>
      </c>
      <c r="H114" s="43">
        <v>48</v>
      </c>
      <c r="I114" s="79">
        <v>0.5</v>
      </c>
    </row>
    <row r="115" spans="1:9" x14ac:dyDescent="0.2">
      <c r="A115" s="7" t="s">
        <v>17</v>
      </c>
      <c r="B115" s="54">
        <v>1065</v>
      </c>
      <c r="C115" s="54">
        <v>36</v>
      </c>
      <c r="D115" s="17">
        <v>105</v>
      </c>
      <c r="E115" s="17">
        <v>225</v>
      </c>
      <c r="F115" s="17">
        <v>304</v>
      </c>
      <c r="G115" s="17">
        <v>213</v>
      </c>
      <c r="H115" s="43">
        <v>182</v>
      </c>
      <c r="I115" s="79">
        <v>0.7</v>
      </c>
    </row>
    <row r="116" spans="1:9" x14ac:dyDescent="0.2">
      <c r="A116" s="7" t="s">
        <v>18</v>
      </c>
      <c r="B116" s="54">
        <v>107</v>
      </c>
      <c r="C116" s="54">
        <v>0</v>
      </c>
      <c r="D116" s="17">
        <v>8</v>
      </c>
      <c r="E116" s="17">
        <v>19</v>
      </c>
      <c r="F116" s="17">
        <v>21</v>
      </c>
      <c r="G116" s="17">
        <v>26</v>
      </c>
      <c r="H116" s="43">
        <v>33</v>
      </c>
      <c r="I116" s="79">
        <v>0.8</v>
      </c>
    </row>
    <row r="117" spans="1:9" x14ac:dyDescent="0.2">
      <c r="A117" s="7" t="s">
        <v>19</v>
      </c>
      <c r="B117" s="54">
        <v>212</v>
      </c>
      <c r="C117" s="54">
        <v>0</v>
      </c>
      <c r="D117" s="17">
        <v>23</v>
      </c>
      <c r="E117" s="17">
        <v>36</v>
      </c>
      <c r="F117" s="17">
        <v>49</v>
      </c>
      <c r="G117" s="17">
        <v>47</v>
      </c>
      <c r="H117" s="43">
        <v>57</v>
      </c>
      <c r="I117" s="79">
        <v>0.5</v>
      </c>
    </row>
    <row r="118" spans="1:9" x14ac:dyDescent="0.2">
      <c r="A118" s="7" t="s">
        <v>20</v>
      </c>
      <c r="B118" s="54">
        <v>1659</v>
      </c>
      <c r="C118" s="54">
        <v>111</v>
      </c>
      <c r="D118" s="17">
        <v>262</v>
      </c>
      <c r="E118" s="17">
        <v>440</v>
      </c>
      <c r="F118" s="17">
        <v>521</v>
      </c>
      <c r="G118" s="17">
        <v>205</v>
      </c>
      <c r="H118" s="43">
        <v>120</v>
      </c>
      <c r="I118" s="79">
        <v>0</v>
      </c>
    </row>
    <row r="119" spans="1:9" x14ac:dyDescent="0.2">
      <c r="A119" s="7" t="s">
        <v>21</v>
      </c>
      <c r="B119" s="54">
        <v>63</v>
      </c>
      <c r="C119" s="54">
        <v>0</v>
      </c>
      <c r="D119" s="17">
        <v>5</v>
      </c>
      <c r="E119" s="17">
        <v>13</v>
      </c>
      <c r="F119" s="17">
        <v>15</v>
      </c>
      <c r="G119" s="17">
        <v>11</v>
      </c>
      <c r="H119" s="43">
        <v>19</v>
      </c>
      <c r="I119" s="79">
        <v>1.4</v>
      </c>
    </row>
    <row r="120" spans="1:9" x14ac:dyDescent="0.2">
      <c r="A120" s="7" t="s">
        <v>22</v>
      </c>
      <c r="B120" s="54">
        <v>78</v>
      </c>
      <c r="C120" s="54">
        <v>1</v>
      </c>
      <c r="D120" s="17">
        <v>3</v>
      </c>
      <c r="E120" s="17">
        <v>18</v>
      </c>
      <c r="F120" s="17">
        <v>24</v>
      </c>
      <c r="G120" s="17">
        <v>20</v>
      </c>
      <c r="H120" s="43">
        <v>12</v>
      </c>
      <c r="I120" s="79">
        <v>0</v>
      </c>
    </row>
    <row r="121" spans="1:9" x14ac:dyDescent="0.2">
      <c r="A121" s="7" t="s">
        <v>24</v>
      </c>
      <c r="B121" s="54">
        <v>990</v>
      </c>
      <c r="C121" s="54">
        <v>12</v>
      </c>
      <c r="D121" s="17">
        <v>91</v>
      </c>
      <c r="E121" s="17">
        <v>166</v>
      </c>
      <c r="F121" s="17">
        <v>274</v>
      </c>
      <c r="G121" s="17">
        <v>272</v>
      </c>
      <c r="H121" s="43">
        <v>175</v>
      </c>
      <c r="I121" s="79">
        <v>0.4</v>
      </c>
    </row>
    <row r="122" spans="1:9" x14ac:dyDescent="0.2">
      <c r="A122" s="7" t="s">
        <v>25</v>
      </c>
      <c r="B122" s="54">
        <v>75</v>
      </c>
      <c r="C122" s="54">
        <v>0</v>
      </c>
      <c r="D122" s="17">
        <v>5</v>
      </c>
      <c r="E122" s="17">
        <v>15</v>
      </c>
      <c r="F122" s="17">
        <v>12</v>
      </c>
      <c r="G122" s="17">
        <v>19</v>
      </c>
      <c r="H122" s="43">
        <v>24</v>
      </c>
      <c r="I122" s="79">
        <v>1.1000000000000001</v>
      </c>
    </row>
    <row r="123" spans="1:9" x14ac:dyDescent="0.2">
      <c r="A123" s="7" t="s">
        <v>26</v>
      </c>
      <c r="B123" s="54">
        <v>64</v>
      </c>
      <c r="C123" s="54">
        <v>3</v>
      </c>
      <c r="D123" s="17">
        <v>1</v>
      </c>
      <c r="E123" s="17">
        <v>18</v>
      </c>
      <c r="F123" s="17">
        <v>9</v>
      </c>
      <c r="G123" s="17">
        <v>20</v>
      </c>
      <c r="H123" s="43">
        <v>13</v>
      </c>
      <c r="I123" s="79">
        <v>0.6</v>
      </c>
    </row>
    <row r="124" spans="1:9" x14ac:dyDescent="0.2">
      <c r="A124" s="7" t="s">
        <v>27</v>
      </c>
      <c r="B124" s="54">
        <v>437</v>
      </c>
      <c r="C124" s="54">
        <v>9</v>
      </c>
      <c r="D124" s="17">
        <v>60</v>
      </c>
      <c r="E124" s="17">
        <v>88</v>
      </c>
      <c r="F124" s="17">
        <v>120</v>
      </c>
      <c r="G124" s="17">
        <v>89</v>
      </c>
      <c r="H124" s="43">
        <v>71</v>
      </c>
      <c r="I124" s="79">
        <v>0.4</v>
      </c>
    </row>
    <row r="125" spans="1:9" x14ac:dyDescent="0.2">
      <c r="A125" s="7" t="s">
        <v>28</v>
      </c>
      <c r="B125" s="54">
        <v>22</v>
      </c>
      <c r="C125" s="54">
        <v>0</v>
      </c>
      <c r="D125" s="17">
        <v>2</v>
      </c>
      <c r="E125" s="17">
        <v>1</v>
      </c>
      <c r="F125" s="17">
        <v>6</v>
      </c>
      <c r="G125" s="17">
        <v>6</v>
      </c>
      <c r="H125" s="43">
        <v>7</v>
      </c>
      <c r="I125" s="79">
        <v>0</v>
      </c>
    </row>
    <row r="126" spans="1:9" x14ac:dyDescent="0.2">
      <c r="A126" s="7" t="s">
        <v>29</v>
      </c>
      <c r="B126" s="54">
        <v>186</v>
      </c>
      <c r="C126" s="54">
        <v>2</v>
      </c>
      <c r="D126" s="17">
        <v>19</v>
      </c>
      <c r="E126" s="17">
        <v>38</v>
      </c>
      <c r="F126" s="17">
        <v>62</v>
      </c>
      <c r="G126" s="17">
        <v>39</v>
      </c>
      <c r="H126" s="43">
        <v>26</v>
      </c>
      <c r="I126" s="79">
        <v>2.9</v>
      </c>
    </row>
    <row r="127" spans="1:9" x14ac:dyDescent="0.2">
      <c r="A127" s="7" t="s">
        <v>30</v>
      </c>
      <c r="B127" s="54">
        <v>35</v>
      </c>
      <c r="C127" s="54">
        <v>1</v>
      </c>
      <c r="D127" s="17">
        <v>1</v>
      </c>
      <c r="E127" s="17">
        <v>7</v>
      </c>
      <c r="F127" s="17">
        <v>11</v>
      </c>
      <c r="G127" s="17">
        <v>9</v>
      </c>
      <c r="H127" s="43">
        <v>6</v>
      </c>
      <c r="I127" s="79">
        <v>3.8</v>
      </c>
    </row>
    <row r="128" spans="1:9" x14ac:dyDescent="0.2">
      <c r="A128" s="7" t="s">
        <v>93</v>
      </c>
      <c r="B128" s="54">
        <v>282</v>
      </c>
      <c r="C128" s="54">
        <v>5</v>
      </c>
      <c r="D128" s="17">
        <v>30</v>
      </c>
      <c r="E128" s="17">
        <v>63</v>
      </c>
      <c r="F128" s="17">
        <v>76</v>
      </c>
      <c r="G128" s="17">
        <v>59</v>
      </c>
      <c r="H128" s="43">
        <v>49</v>
      </c>
      <c r="I128" s="79">
        <v>1.5</v>
      </c>
    </row>
    <row r="129" spans="1:9" x14ac:dyDescent="0.2">
      <c r="A129" s="7" t="s">
        <v>102</v>
      </c>
      <c r="B129" s="54">
        <v>163</v>
      </c>
      <c r="C129" s="54">
        <v>5</v>
      </c>
      <c r="D129" s="17">
        <v>11</v>
      </c>
      <c r="E129" s="17">
        <v>32</v>
      </c>
      <c r="F129" s="17">
        <v>28</v>
      </c>
      <c r="G129" s="17">
        <v>44</v>
      </c>
      <c r="H129" s="43">
        <v>43</v>
      </c>
      <c r="I129" s="79">
        <v>1.6</v>
      </c>
    </row>
    <row r="130" spans="1:9" x14ac:dyDescent="0.2">
      <c r="A130" s="7"/>
      <c r="B130" s="67"/>
      <c r="C130" s="67"/>
      <c r="D130" s="49"/>
      <c r="E130" s="49"/>
      <c r="F130" s="49"/>
      <c r="G130" s="49"/>
      <c r="H130" s="50"/>
      <c r="I130" s="74"/>
    </row>
    <row r="131" spans="1:9" x14ac:dyDescent="0.2">
      <c r="A131" s="16" t="str">
        <f>VLOOKUP("&lt;Zeilentitel_1&gt;",Uebersetzungen!$B$3:$E$100,Uebersetzungen!$B$2+1,FALSE)</f>
        <v>GRAUBÜNDEN</v>
      </c>
      <c r="B131" s="51">
        <v>99362</v>
      </c>
      <c r="C131" s="51">
        <v>7092</v>
      </c>
      <c r="D131" s="52">
        <v>12829</v>
      </c>
      <c r="E131" s="52">
        <v>22007</v>
      </c>
      <c r="F131" s="52">
        <v>29773</v>
      </c>
      <c r="G131" s="52">
        <v>16414</v>
      </c>
      <c r="H131" s="53">
        <v>11247</v>
      </c>
      <c r="I131" s="75"/>
    </row>
    <row r="132" spans="1:9" x14ac:dyDescent="0.2">
      <c r="A132" s="14" t="str">
        <f>VLOOKUP("&lt;Zeilentitel_2&gt;",Uebersetzungen!$B$3:$E$100,Uebersetzungen!$B$2+1,FALSE)</f>
        <v>Region Albula</v>
      </c>
      <c r="B132" s="54">
        <v>4178</v>
      </c>
      <c r="C132" s="54">
        <v>404</v>
      </c>
      <c r="D132" s="17">
        <v>507</v>
      </c>
      <c r="E132" s="17">
        <v>896</v>
      </c>
      <c r="F132" s="17">
        <v>1178</v>
      </c>
      <c r="G132" s="17">
        <v>684</v>
      </c>
      <c r="H132" s="43">
        <v>509</v>
      </c>
      <c r="I132" s="73"/>
    </row>
    <row r="133" spans="1:9" x14ac:dyDescent="0.2">
      <c r="A133" s="14" t="str">
        <f>VLOOKUP("&lt;Zeilentitel_3&gt;",Uebersetzungen!$B$3:$E$100,Uebersetzungen!$B$2+1,FALSE)</f>
        <v>Region Bernina</v>
      </c>
      <c r="B133" s="54">
        <v>2004</v>
      </c>
      <c r="C133" s="54">
        <v>25</v>
      </c>
      <c r="D133" s="17">
        <v>104</v>
      </c>
      <c r="E133" s="17">
        <v>306</v>
      </c>
      <c r="F133" s="17">
        <v>563</v>
      </c>
      <c r="G133" s="17">
        <v>544</v>
      </c>
      <c r="H133" s="43">
        <v>462</v>
      </c>
      <c r="I133" s="73"/>
    </row>
    <row r="134" spans="1:9" x14ac:dyDescent="0.2">
      <c r="A134" s="14" t="str">
        <f>VLOOKUP("&lt;Zeilentitel_4&gt;",Uebersetzungen!$B$3:$E$100,Uebersetzungen!$B$2+1,FALSE)</f>
        <v>Region Engiadina Bassa/Val Müstair</v>
      </c>
      <c r="B134" s="54">
        <v>4492</v>
      </c>
      <c r="C134" s="54">
        <v>386</v>
      </c>
      <c r="D134" s="17">
        <v>535</v>
      </c>
      <c r="E134" s="17">
        <v>881</v>
      </c>
      <c r="F134" s="17">
        <v>1181</v>
      </c>
      <c r="G134" s="17">
        <v>840</v>
      </c>
      <c r="H134" s="43">
        <v>669</v>
      </c>
      <c r="I134" s="73"/>
    </row>
    <row r="135" spans="1:9" x14ac:dyDescent="0.2">
      <c r="A135" s="14" t="str">
        <f>VLOOKUP("&lt;Zeilentitel_5&gt;",Uebersetzungen!$B$3:$E$100,Uebersetzungen!$B$2+1,FALSE)</f>
        <v>Region Imboden</v>
      </c>
      <c r="B135" s="54">
        <v>9961</v>
      </c>
      <c r="C135" s="54">
        <v>477</v>
      </c>
      <c r="D135" s="17">
        <v>1074</v>
      </c>
      <c r="E135" s="17">
        <v>2238</v>
      </c>
      <c r="F135" s="17">
        <v>3227</v>
      </c>
      <c r="G135" s="17">
        <v>1884</v>
      </c>
      <c r="H135" s="43">
        <v>1061</v>
      </c>
      <c r="I135" s="73"/>
    </row>
    <row r="136" spans="1:9" x14ac:dyDescent="0.2">
      <c r="A136" s="14" t="str">
        <f>VLOOKUP("&lt;Zeilentitel_6&gt;",Uebersetzungen!$B$3:$E$100,Uebersetzungen!$B$2+1,FALSE)</f>
        <v>Region Landquart</v>
      </c>
      <c r="B136" s="54">
        <v>11914</v>
      </c>
      <c r="C136" s="54">
        <v>350</v>
      </c>
      <c r="D136" s="17">
        <v>1349</v>
      </c>
      <c r="E136" s="17">
        <v>2278</v>
      </c>
      <c r="F136" s="17">
        <v>3954</v>
      </c>
      <c r="G136" s="17">
        <v>2324</v>
      </c>
      <c r="H136" s="43">
        <v>1659</v>
      </c>
      <c r="I136" s="73"/>
    </row>
    <row r="137" spans="1:9" x14ac:dyDescent="0.2">
      <c r="A137" s="14" t="str">
        <f>VLOOKUP("&lt;Zeilentitel_7&gt;",Uebersetzungen!$B$3:$E$100,Uebersetzungen!$B$2+1,FALSE)</f>
        <v>Region Maloja</v>
      </c>
      <c r="B137" s="54">
        <v>9564</v>
      </c>
      <c r="C137" s="54">
        <v>1365</v>
      </c>
      <c r="D137" s="17">
        <v>1516</v>
      </c>
      <c r="E137" s="17">
        <v>2307</v>
      </c>
      <c r="F137" s="17">
        <v>2612</v>
      </c>
      <c r="G137" s="17">
        <v>1058</v>
      </c>
      <c r="H137" s="43">
        <v>706</v>
      </c>
      <c r="I137" s="73"/>
    </row>
    <row r="138" spans="1:9" x14ac:dyDescent="0.2">
      <c r="A138" s="14" t="str">
        <f>VLOOKUP("&lt;Zeilentitel_8&gt;",Uebersetzungen!$B$3:$E$100,Uebersetzungen!$B$2+1,FALSE)</f>
        <v>Region Moesa</v>
      </c>
      <c r="B138" s="54">
        <v>4410</v>
      </c>
      <c r="C138" s="54">
        <v>119</v>
      </c>
      <c r="D138" s="17">
        <v>497</v>
      </c>
      <c r="E138" s="17">
        <v>1136</v>
      </c>
      <c r="F138" s="17">
        <v>1391</v>
      </c>
      <c r="G138" s="17">
        <v>785</v>
      </c>
      <c r="H138" s="43">
        <v>482</v>
      </c>
      <c r="I138" s="73"/>
    </row>
    <row r="139" spans="1:9" x14ac:dyDescent="0.2">
      <c r="A139" s="14" t="str">
        <f>VLOOKUP("&lt;Zeilentitel_9&gt;",Uebersetzungen!$B$3:$E$100,Uebersetzungen!$B$2+1,FALSE)</f>
        <v>Region Plessur</v>
      </c>
      <c r="B139" s="54">
        <v>22831</v>
      </c>
      <c r="C139" s="54">
        <v>1936</v>
      </c>
      <c r="D139" s="17">
        <v>3509</v>
      </c>
      <c r="E139" s="17">
        <v>5873</v>
      </c>
      <c r="F139" s="17">
        <v>7379</v>
      </c>
      <c r="G139" s="17">
        <v>2700</v>
      </c>
      <c r="H139" s="43">
        <v>1434</v>
      </c>
      <c r="I139" s="73"/>
    </row>
    <row r="140" spans="1:9" x14ac:dyDescent="0.2">
      <c r="A140" s="14" t="str">
        <f>VLOOKUP("&lt;Zeilentitel_10&gt;",Uebersetzungen!$B$3:$E$100,Uebersetzungen!$B$2+1,FALSE)</f>
        <v>Region Prättigau/Davos</v>
      </c>
      <c r="B140" s="54">
        <v>12980</v>
      </c>
      <c r="C140" s="54">
        <v>1115</v>
      </c>
      <c r="D140" s="17">
        <v>1880</v>
      </c>
      <c r="E140" s="17">
        <v>2830</v>
      </c>
      <c r="F140" s="17">
        <v>3600</v>
      </c>
      <c r="G140" s="17">
        <v>2027</v>
      </c>
      <c r="H140" s="43">
        <v>1528</v>
      </c>
      <c r="I140" s="73"/>
    </row>
    <row r="141" spans="1:9" x14ac:dyDescent="0.2">
      <c r="A141" s="14" t="str">
        <f>VLOOKUP("&lt;Zeilentitel_11&gt;",Uebersetzungen!$B$3:$E$100,Uebersetzungen!$B$2+1,FALSE)</f>
        <v>Region Surselva</v>
      </c>
      <c r="B141" s="54">
        <v>10490</v>
      </c>
      <c r="C141" s="54">
        <v>690</v>
      </c>
      <c r="D141" s="17">
        <v>1125</v>
      </c>
      <c r="E141" s="17">
        <v>1886</v>
      </c>
      <c r="F141" s="17">
        <v>2835</v>
      </c>
      <c r="G141" s="17">
        <v>2218</v>
      </c>
      <c r="H141" s="43">
        <v>1736</v>
      </c>
      <c r="I141" s="73"/>
    </row>
    <row r="142" spans="1:9" ht="13.5" thickBot="1" x14ac:dyDescent="0.25">
      <c r="A142" s="15" t="str">
        <f>VLOOKUP("&lt;Zeilentitel_12&gt;",Uebersetzungen!$B$3:$E$100,Uebersetzungen!$B$2+1,FALSE)</f>
        <v>Region Viamala</v>
      </c>
      <c r="B142" s="60">
        <v>6538</v>
      </c>
      <c r="C142" s="60">
        <v>225</v>
      </c>
      <c r="D142" s="55">
        <v>733</v>
      </c>
      <c r="E142" s="55">
        <v>1376</v>
      </c>
      <c r="F142" s="55">
        <v>1853</v>
      </c>
      <c r="G142" s="55">
        <v>1350</v>
      </c>
      <c r="H142" s="56">
        <v>1001</v>
      </c>
      <c r="I142" s="76"/>
    </row>
    <row r="143" spans="1:9" x14ac:dyDescent="0.2">
      <c r="A143" s="19"/>
      <c r="B143" s="17"/>
      <c r="C143" s="17"/>
      <c r="D143" s="17"/>
      <c r="E143" s="17"/>
      <c r="F143" s="17"/>
      <c r="G143" s="17"/>
      <c r="H143" s="17"/>
      <c r="I143" s="17"/>
    </row>
    <row r="144" spans="1:9" ht="25.5" customHeight="1" x14ac:dyDescent="0.2">
      <c r="A144" s="80" t="str">
        <f>VLOOKUP("&lt;Legende_1&gt;",Uebersetzungen!$B$3:$E$100,Uebersetzungen!$B$2+1,FALSE)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80"/>
      <c r="C144" s="80"/>
      <c r="D144" s="80"/>
      <c r="E144" s="80"/>
      <c r="F144" s="80"/>
      <c r="G144" s="80"/>
      <c r="H144" s="80"/>
      <c r="I144" s="80"/>
    </row>
    <row r="146" spans="1:9" ht="25.5" customHeight="1" x14ac:dyDescent="0.2">
      <c r="A146" s="80" t="str">
        <f>VLOOKUP("&lt;Legende_2&gt;",Uebersetzungen!$B$3:$E$100,Uebersetzungen!$B$2+1,FALSE)</f>
        <v>(*) Bewohnte Wohnungen: Wohnungen denen eindeutig mindestens eine Person zugeordnet werden konnten. Es werden sämtliche Personen in Privathaushalten berücksichtigt, die in einer Gemeinde gemeldet sind, unabhängig vom Meldeverhältnis.</v>
      </c>
      <c r="B146" s="80"/>
      <c r="C146" s="80"/>
      <c r="D146" s="80"/>
      <c r="E146" s="80"/>
      <c r="F146" s="80"/>
      <c r="G146" s="80"/>
      <c r="H146" s="80"/>
      <c r="I146" s="80"/>
    </row>
    <row r="148" spans="1:9" x14ac:dyDescent="0.2">
      <c r="A148" s="5" t="str">
        <f>VLOOKUP("&lt;Quelle_1&gt;",Uebersetzungen!$B$3:$E$53,Uebersetzungen!$B$2+1,FALSE)</f>
        <v>Quelle: BFS (Gebäude- und Wohnungsstatistik)</v>
      </c>
    </row>
    <row r="149" spans="1:9" x14ac:dyDescent="0.2">
      <c r="A149" s="10" t="str">
        <f>VLOOKUP("&lt;Aktualisierung&gt;",Uebersetzungen!$B$3:$E$53,Uebersetzungen!$B$2+1,FALSE)</f>
        <v>Letztmals aktualisiert am: 22.09.2025</v>
      </c>
    </row>
  </sheetData>
  <sheetProtection sheet="1" objects="1" scenarios="1"/>
  <mergeCells count="6">
    <mergeCell ref="A146:I146"/>
    <mergeCell ref="A7:B7"/>
    <mergeCell ref="A9:I9"/>
    <mergeCell ref="B13:I13"/>
    <mergeCell ref="A144:I144"/>
    <mergeCell ref="I14:I15"/>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Option Button 1">
              <controlPr defaultSize="0" autoFill="0" autoLine="0" autoPict="0">
                <anchor moveWithCells="1">
                  <from>
                    <xdr:col>4</xdr:col>
                    <xdr:colOff>428625</xdr:colOff>
                    <xdr:row>1</xdr:row>
                    <xdr:rowOff>114300</xdr:rowOff>
                  </from>
                  <to>
                    <xdr:col>5</xdr:col>
                    <xdr:colOff>552450</xdr:colOff>
                    <xdr:row>2</xdr:row>
                    <xdr:rowOff>142875</xdr:rowOff>
                  </to>
                </anchor>
              </controlPr>
            </control>
          </mc:Choice>
        </mc:AlternateContent>
        <mc:AlternateContent xmlns:mc="http://schemas.openxmlformats.org/markup-compatibility/2006">
          <mc:Choice Requires="x14">
            <control shapeId="1026" r:id="rId5" name="Option Button 2">
              <controlPr defaultSize="0" autoFill="0" autoLine="0" autoPict="0">
                <anchor moveWithCells="1">
                  <from>
                    <xdr:col>4</xdr:col>
                    <xdr:colOff>428625</xdr:colOff>
                    <xdr:row>2</xdr:row>
                    <xdr:rowOff>104775</xdr:rowOff>
                  </from>
                  <to>
                    <xdr:col>6</xdr:col>
                    <xdr:colOff>28575</xdr:colOff>
                    <xdr:row>3</xdr:row>
                    <xdr:rowOff>114300</xdr:rowOff>
                  </to>
                </anchor>
              </controlPr>
            </control>
          </mc:Choice>
        </mc:AlternateContent>
        <mc:AlternateContent xmlns:mc="http://schemas.openxmlformats.org/markup-compatibility/2006">
          <mc:Choice Requires="x14">
            <control shapeId="1027" r:id="rId6" name="Option Button 3">
              <controlPr defaultSize="0" autoFill="0" autoLine="0" autoPict="0">
                <anchor moveWithCells="1">
                  <from>
                    <xdr:col>4</xdr:col>
                    <xdr:colOff>428625</xdr:colOff>
                    <xdr:row>3</xdr:row>
                    <xdr:rowOff>66675</xdr:rowOff>
                  </from>
                  <to>
                    <xdr:col>5</xdr:col>
                    <xdr:colOff>552450</xdr:colOff>
                    <xdr:row>4</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49"/>
  <sheetViews>
    <sheetView zoomScaleNormal="100" workbookViewId="0"/>
  </sheetViews>
  <sheetFormatPr baseColWidth="10" defaultRowHeight="12.75" x14ac:dyDescent="0.2"/>
  <cols>
    <col min="1" max="1" width="33.5703125" style="10" customWidth="1"/>
    <col min="2" max="2" width="18" style="10" customWidth="1"/>
    <col min="3" max="8" width="13" style="10" customWidth="1"/>
    <col min="9" max="9" width="21" style="10" customWidth="1"/>
    <col min="10" max="16384" width="11.42578125" style="10"/>
  </cols>
  <sheetData>
    <row r="1" spans="1:9" s="1" customFormat="1" x14ac:dyDescent="0.2"/>
    <row r="2" spans="1:9" s="1" customFormat="1" ht="15.75" x14ac:dyDescent="0.25">
      <c r="B2" s="11"/>
      <c r="C2" s="12"/>
      <c r="D2" s="12"/>
      <c r="E2" s="12"/>
      <c r="F2" s="12"/>
      <c r="G2" s="12"/>
      <c r="H2" s="12"/>
      <c r="I2" s="12"/>
    </row>
    <row r="3" spans="1:9" s="1" customFormat="1" ht="15.75" x14ac:dyDescent="0.25">
      <c r="B3" s="11"/>
      <c r="C3" s="12"/>
      <c r="D3" s="12"/>
      <c r="E3" s="12"/>
      <c r="F3" s="12"/>
      <c r="G3" s="12"/>
      <c r="H3" s="12"/>
      <c r="I3" s="12"/>
    </row>
    <row r="4" spans="1:9" s="1" customFormat="1" ht="15.75" x14ac:dyDescent="0.25">
      <c r="B4" s="11"/>
      <c r="C4" s="12"/>
      <c r="D4" s="12"/>
      <c r="E4" s="12"/>
      <c r="F4" s="12"/>
      <c r="G4" s="12"/>
      <c r="H4" s="12"/>
      <c r="I4" s="12"/>
    </row>
    <row r="5" spans="1:9" s="2" customFormat="1" x14ac:dyDescent="0.2"/>
    <row r="6" spans="1:9" s="1" customFormat="1" ht="6" customHeight="1" x14ac:dyDescent="0.2">
      <c r="A6" s="2"/>
      <c r="B6" s="2"/>
      <c r="C6" s="2"/>
      <c r="D6" s="2"/>
      <c r="E6" s="2"/>
      <c r="F6" s="2"/>
      <c r="G6" s="2"/>
      <c r="H6" s="2"/>
      <c r="I6" s="2"/>
    </row>
    <row r="7" spans="1:9" s="2" customFormat="1" ht="15.75" customHeight="1" x14ac:dyDescent="0.2">
      <c r="A7" s="81" t="str">
        <f>VLOOKUP("&lt;Fachbereich&gt;",Uebersetzungen!$B$3:$E$100,Uebersetzungen!$B$2+1,FALSE)</f>
        <v>Daten &amp; Statistik</v>
      </c>
      <c r="B7" s="81"/>
      <c r="C7" s="3"/>
      <c r="D7" s="3"/>
      <c r="E7" s="3"/>
      <c r="F7" s="3"/>
      <c r="G7" s="3"/>
      <c r="H7" s="3"/>
      <c r="I7" s="3"/>
    </row>
    <row r="8" spans="1:9" s="2" customFormat="1" ht="15.75" customHeight="1" x14ac:dyDescent="0.2">
      <c r="B8" s="69"/>
      <c r="C8" s="3"/>
      <c r="D8" s="3"/>
      <c r="E8" s="3"/>
      <c r="F8" s="3"/>
      <c r="G8" s="3"/>
      <c r="H8" s="3"/>
      <c r="I8" s="3"/>
    </row>
    <row r="9" spans="1:9" s="2" customFormat="1" ht="15.75" customHeight="1" x14ac:dyDescent="0.25">
      <c r="A9" s="82" t="str">
        <f>VLOOKUP("&lt;T2Titel&gt;",Uebersetzungen!$B$3:$E$338,Uebersetzungen!$B$2+1,FALSE)</f>
        <v>Bewohnte Wohnungen (*) nach Anzahl Bewohner und Gemeinde, 2024</v>
      </c>
      <c r="B9" s="83"/>
      <c r="C9" s="83"/>
      <c r="D9" s="83"/>
      <c r="E9" s="83"/>
      <c r="F9" s="83"/>
      <c r="G9" s="83"/>
      <c r="H9" s="83"/>
      <c r="I9" s="83"/>
    </row>
    <row r="10" spans="1:9" s="5" customFormat="1" x14ac:dyDescent="0.2">
      <c r="A10" s="33" t="str">
        <f>VLOOKUP("&lt;T2UTitel&gt;",Uebersetzungen!$B$3:$E$100,Uebersetzungen!$B$2+1,FALSE)</f>
        <v>(Gemeindestand 2024: 101 Gemeinden)</v>
      </c>
      <c r="B10" s="34"/>
      <c r="C10" s="35"/>
      <c r="D10" s="35"/>
      <c r="E10" s="35"/>
      <c r="F10" s="35"/>
      <c r="G10" s="35"/>
      <c r="H10" s="36"/>
    </row>
    <row r="11" spans="1:9" s="5" customFormat="1" x14ac:dyDescent="0.2">
      <c r="A11" s="33"/>
      <c r="B11" s="34"/>
      <c r="C11" s="35"/>
      <c r="D11" s="35"/>
      <c r="E11" s="35"/>
      <c r="F11" s="35"/>
      <c r="G11" s="35"/>
      <c r="H11" s="36"/>
    </row>
    <row r="12" spans="1:9" s="5" customFormat="1" ht="13.5" thickBot="1" x14ac:dyDescent="0.25">
      <c r="A12" s="33"/>
      <c r="B12" s="34"/>
      <c r="C12" s="35"/>
      <c r="D12" s="35"/>
      <c r="E12" s="35"/>
      <c r="F12" s="35"/>
      <c r="G12" s="35"/>
      <c r="H12" s="36"/>
    </row>
    <row r="13" spans="1:9" s="4" customFormat="1" ht="15.75" thickBot="1" x14ac:dyDescent="0.3">
      <c r="B13" s="84" t="str">
        <f>VLOOKUP("&lt;T2SpaltenTitel_0&gt;",Uebersetzungen!$B$3:$E$336,Uebersetzungen!$B$2+1,FALSE)</f>
        <v>Bewohnte Wohnungen (*)</v>
      </c>
      <c r="C13" s="85"/>
      <c r="D13" s="85"/>
      <c r="E13" s="85"/>
      <c r="F13" s="85"/>
      <c r="G13" s="85"/>
      <c r="H13" s="85"/>
      <c r="I13" s="86"/>
    </row>
    <row r="14" spans="1:9" s="39" customFormat="1" ht="17.25" customHeight="1" x14ac:dyDescent="0.2">
      <c r="A14" s="38"/>
      <c r="B14" s="58" t="str">
        <f>VLOOKUP("&lt;T2SpaltenTitel_1&gt;",Uebersetzungen!$B$3:$E$336,Uebersetzungen!$B$2+1,FALSE)</f>
        <v>Total</v>
      </c>
      <c r="C14" s="58" t="str">
        <f>VLOOKUP("&lt;T2SpaltenTitel_2&gt;",Uebersetzungen!$B$3:$E$336,Uebersetzungen!$B$2+1,FALSE)</f>
        <v>mit … in der Wohnung</v>
      </c>
      <c r="D14" s="41"/>
      <c r="E14" s="41"/>
      <c r="F14" s="41"/>
      <c r="G14" s="41"/>
      <c r="H14" s="42"/>
      <c r="I14" s="87" t="str">
        <f>VLOOKUP("&lt;T2SpaltenTitel_3&gt;",Uebersetzungen!$B$3:$E$336,Uebersetzungen!$B$2+1,FALSE)</f>
        <v>Anteil Personen, die keiner Wohnung zugeordnet sind (in%)</v>
      </c>
    </row>
    <row r="15" spans="1:9" s="39" customFormat="1" ht="23.25" customHeight="1" x14ac:dyDescent="0.2">
      <c r="A15" s="40"/>
      <c r="B15" s="68"/>
      <c r="C15" s="68" t="str">
        <f>VLOOKUP("&lt;T2SpaltenTitel_2.1&gt;",Uebersetzungen!$B$3:$E$336,Uebersetzungen!$B$2+1,FALSE)</f>
        <v>1 Person</v>
      </c>
      <c r="D15" s="65" t="str">
        <f>VLOOKUP("&lt;T2SpaltenTitel_2.2&gt;",Uebersetzungen!$B$3:$E$336,Uebersetzungen!$B$2+1,FALSE)</f>
        <v>2 Personen</v>
      </c>
      <c r="E15" s="65" t="str">
        <f>VLOOKUP("&lt;T2SpaltenTitel_2.3&gt;",Uebersetzungen!$B$3:$E$337,Uebersetzungen!$B$2+1,FALSE)</f>
        <v>3 Personen</v>
      </c>
      <c r="F15" s="65" t="str">
        <f>VLOOKUP("&lt;T2SpaltenTitel_2.4&gt;",Uebersetzungen!$B$3:$E$337,Uebersetzungen!$B$2+1,FALSE)</f>
        <v>4 Personen</v>
      </c>
      <c r="G15" s="65" t="str">
        <f>VLOOKUP("&lt;T2SpaltenTitel_2.5&gt;",Uebersetzungen!$B$3:$E$337,Uebersetzungen!$B$2+1,FALSE)</f>
        <v>5 Personen</v>
      </c>
      <c r="H15" s="66" t="str">
        <f>VLOOKUP("&lt;T2SpaltenTitel_2.6&gt;",Uebersetzungen!$B$3:$E$337,Uebersetzungen!$B$2+1,FALSE)</f>
        <v>6+ Personen</v>
      </c>
      <c r="I15" s="88"/>
    </row>
    <row r="16" spans="1:9" x14ac:dyDescent="0.2">
      <c r="A16" s="13"/>
      <c r="B16" s="59"/>
      <c r="C16" s="54"/>
      <c r="D16" s="17"/>
      <c r="E16" s="17"/>
      <c r="F16" s="17"/>
      <c r="G16" s="17"/>
      <c r="H16" s="44"/>
      <c r="I16" s="73"/>
    </row>
    <row r="17" spans="1:9" x14ac:dyDescent="0.2">
      <c r="A17" s="57" t="str">
        <f>VLOOKUP("&lt;Zeilentitel_1&gt;",Uebersetzungen!$B$3:$E$100,Uebersetzungen!$B$2+1,FALSE)</f>
        <v>GRAUBÜNDEN</v>
      </c>
      <c r="B17" s="46">
        <v>99362</v>
      </c>
      <c r="C17" s="46">
        <v>39097</v>
      </c>
      <c r="D17" s="8">
        <v>33830</v>
      </c>
      <c r="E17" s="8">
        <v>11218</v>
      </c>
      <c r="F17" s="8">
        <v>10937</v>
      </c>
      <c r="G17" s="8">
        <v>3306</v>
      </c>
      <c r="H17" s="45">
        <v>974</v>
      </c>
      <c r="I17" s="77"/>
    </row>
    <row r="18" spans="1:9" x14ac:dyDescent="0.2">
      <c r="A18" s="6" t="str">
        <f>VLOOKUP("&lt;Zeilentitel_2&gt;",Uebersetzungen!$B$3:$E$100,Uebersetzungen!$B$2+1,FALSE)</f>
        <v>Region Albula</v>
      </c>
      <c r="B18" s="48">
        <v>4178</v>
      </c>
      <c r="C18" s="48">
        <v>1759</v>
      </c>
      <c r="D18" s="9">
        <v>1442</v>
      </c>
      <c r="E18" s="9">
        <v>394</v>
      </c>
      <c r="F18" s="9">
        <v>411</v>
      </c>
      <c r="G18" s="9">
        <v>133</v>
      </c>
      <c r="H18" s="47">
        <v>39</v>
      </c>
      <c r="I18" s="78"/>
    </row>
    <row r="19" spans="1:9" x14ac:dyDescent="0.2">
      <c r="A19" s="7" t="s">
        <v>1</v>
      </c>
      <c r="B19" s="54">
        <v>1454</v>
      </c>
      <c r="C19" s="54">
        <v>647</v>
      </c>
      <c r="D19" s="17">
        <v>463</v>
      </c>
      <c r="E19" s="17">
        <v>140</v>
      </c>
      <c r="F19" s="17">
        <v>153</v>
      </c>
      <c r="G19" s="17">
        <v>40</v>
      </c>
      <c r="H19" s="43">
        <v>11</v>
      </c>
      <c r="I19" s="79">
        <v>0.9</v>
      </c>
    </row>
    <row r="20" spans="1:9" x14ac:dyDescent="0.2">
      <c r="A20" s="7" t="s">
        <v>2</v>
      </c>
      <c r="B20" s="54">
        <v>278</v>
      </c>
      <c r="C20" s="54">
        <v>125</v>
      </c>
      <c r="D20" s="17">
        <v>98</v>
      </c>
      <c r="E20" s="17">
        <v>14</v>
      </c>
      <c r="F20" s="17">
        <v>35</v>
      </c>
      <c r="G20" s="17">
        <v>5</v>
      </c>
      <c r="H20" s="43">
        <v>1</v>
      </c>
      <c r="I20" s="79">
        <v>2.2000000000000002</v>
      </c>
    </row>
    <row r="21" spans="1:9" x14ac:dyDescent="0.2">
      <c r="A21" s="7" t="s">
        <v>95</v>
      </c>
      <c r="B21" s="54">
        <v>109</v>
      </c>
      <c r="C21" s="54">
        <v>53</v>
      </c>
      <c r="D21" s="17">
        <v>37</v>
      </c>
      <c r="E21" s="17">
        <v>9</v>
      </c>
      <c r="F21" s="17">
        <v>7</v>
      </c>
      <c r="G21" s="17">
        <v>3</v>
      </c>
      <c r="H21" s="43">
        <v>0</v>
      </c>
      <c r="I21" s="79">
        <v>8.8000000000000007</v>
      </c>
    </row>
    <row r="22" spans="1:9" x14ac:dyDescent="0.2">
      <c r="A22" s="7" t="s">
        <v>3</v>
      </c>
      <c r="B22" s="54">
        <v>638</v>
      </c>
      <c r="C22" s="54">
        <v>250</v>
      </c>
      <c r="D22" s="17">
        <v>216</v>
      </c>
      <c r="E22" s="17">
        <v>76</v>
      </c>
      <c r="F22" s="17">
        <v>63</v>
      </c>
      <c r="G22" s="17">
        <v>22</v>
      </c>
      <c r="H22" s="43">
        <v>11</v>
      </c>
      <c r="I22" s="79">
        <v>0.1</v>
      </c>
    </row>
    <row r="23" spans="1:9" x14ac:dyDescent="0.2">
      <c r="A23" s="7" t="s">
        <v>89</v>
      </c>
      <c r="B23" s="54">
        <v>1255</v>
      </c>
      <c r="C23" s="54">
        <v>517</v>
      </c>
      <c r="D23" s="17">
        <v>457</v>
      </c>
      <c r="E23" s="17">
        <v>118</v>
      </c>
      <c r="F23" s="17">
        <v>111</v>
      </c>
      <c r="G23" s="17">
        <v>42</v>
      </c>
      <c r="H23" s="43">
        <v>10</v>
      </c>
      <c r="I23" s="79">
        <v>0.7</v>
      </c>
    </row>
    <row r="24" spans="1:9" x14ac:dyDescent="0.2">
      <c r="A24" s="7" t="s">
        <v>92</v>
      </c>
      <c r="B24" s="54">
        <v>444</v>
      </c>
      <c r="C24" s="54">
        <v>167</v>
      </c>
      <c r="D24" s="17">
        <v>171</v>
      </c>
      <c r="E24" s="17">
        <v>37</v>
      </c>
      <c r="F24" s="17">
        <v>42</v>
      </c>
      <c r="G24" s="17">
        <v>21</v>
      </c>
      <c r="H24" s="43">
        <v>6</v>
      </c>
      <c r="I24" s="79">
        <v>0</v>
      </c>
    </row>
    <row r="25" spans="1:9" x14ac:dyDescent="0.2">
      <c r="A25" s="6" t="str">
        <f>VLOOKUP("&lt;Zeilentitel_3&gt;",Uebersetzungen!$B$3:$E$100,Uebersetzungen!$B$2+1,FALSE)</f>
        <v>Region Bernina</v>
      </c>
      <c r="B25" s="48">
        <v>2004</v>
      </c>
      <c r="C25" s="48">
        <v>722</v>
      </c>
      <c r="D25" s="9">
        <v>624</v>
      </c>
      <c r="E25" s="9">
        <v>255</v>
      </c>
      <c r="F25" s="9">
        <v>254</v>
      </c>
      <c r="G25" s="9">
        <v>120</v>
      </c>
      <c r="H25" s="47">
        <v>29</v>
      </c>
      <c r="I25" s="78"/>
    </row>
    <row r="26" spans="1:9" x14ac:dyDescent="0.2">
      <c r="A26" s="7" t="s">
        <v>4</v>
      </c>
      <c r="B26" s="54">
        <v>469</v>
      </c>
      <c r="C26" s="54">
        <v>161</v>
      </c>
      <c r="D26" s="17">
        <v>141</v>
      </c>
      <c r="E26" s="17">
        <v>72</v>
      </c>
      <c r="F26" s="17">
        <v>56</v>
      </c>
      <c r="G26" s="17">
        <v>28</v>
      </c>
      <c r="H26" s="43">
        <v>11</v>
      </c>
      <c r="I26" s="79">
        <v>0.6</v>
      </c>
    </row>
    <row r="27" spans="1:9" x14ac:dyDescent="0.2">
      <c r="A27" s="7" t="s">
        <v>5</v>
      </c>
      <c r="B27" s="54">
        <v>1535</v>
      </c>
      <c r="C27" s="54">
        <v>561</v>
      </c>
      <c r="D27" s="17">
        <v>483</v>
      </c>
      <c r="E27" s="17">
        <v>183</v>
      </c>
      <c r="F27" s="17">
        <v>198</v>
      </c>
      <c r="G27" s="17">
        <v>92</v>
      </c>
      <c r="H27" s="43">
        <v>18</v>
      </c>
      <c r="I27" s="79">
        <v>0.1</v>
      </c>
    </row>
    <row r="28" spans="1:9" x14ac:dyDescent="0.2">
      <c r="A28" s="6" t="str">
        <f>VLOOKUP("&lt;Zeilentitel_4&gt;",Uebersetzungen!$B$3:$E$100,Uebersetzungen!$B$2+1,FALSE)</f>
        <v>Region Engiadina Bassa/Val Müstair</v>
      </c>
      <c r="B28" s="48">
        <v>4492</v>
      </c>
      <c r="C28" s="48">
        <v>1780</v>
      </c>
      <c r="D28" s="9">
        <v>1551</v>
      </c>
      <c r="E28" s="9">
        <v>522</v>
      </c>
      <c r="F28" s="9">
        <v>471</v>
      </c>
      <c r="G28" s="9">
        <v>132</v>
      </c>
      <c r="H28" s="47">
        <v>36</v>
      </c>
      <c r="I28" s="78"/>
    </row>
    <row r="29" spans="1:9" x14ac:dyDescent="0.2">
      <c r="A29" s="7" t="s">
        <v>38</v>
      </c>
      <c r="B29" s="54">
        <v>760</v>
      </c>
      <c r="C29" s="54">
        <v>292</v>
      </c>
      <c r="D29" s="17">
        <v>268</v>
      </c>
      <c r="E29" s="17">
        <v>82</v>
      </c>
      <c r="F29" s="17">
        <v>92</v>
      </c>
      <c r="G29" s="17">
        <v>21</v>
      </c>
      <c r="H29" s="43">
        <v>5</v>
      </c>
      <c r="I29" s="79">
        <v>0.4</v>
      </c>
    </row>
    <row r="30" spans="1:9" x14ac:dyDescent="0.2">
      <c r="A30" s="7" t="s">
        <v>39</v>
      </c>
      <c r="B30" s="54">
        <v>457</v>
      </c>
      <c r="C30" s="54">
        <v>213</v>
      </c>
      <c r="D30" s="17">
        <v>133</v>
      </c>
      <c r="E30" s="17">
        <v>57</v>
      </c>
      <c r="F30" s="17">
        <v>46</v>
      </c>
      <c r="G30" s="17">
        <v>8</v>
      </c>
      <c r="H30" s="43">
        <v>0</v>
      </c>
      <c r="I30" s="79">
        <v>0.7</v>
      </c>
    </row>
    <row r="31" spans="1:9" x14ac:dyDescent="0.2">
      <c r="A31" s="7" t="s">
        <v>40</v>
      </c>
      <c r="B31" s="54">
        <v>2196</v>
      </c>
      <c r="C31" s="54">
        <v>850</v>
      </c>
      <c r="D31" s="17">
        <v>756</v>
      </c>
      <c r="E31" s="17">
        <v>262</v>
      </c>
      <c r="F31" s="17">
        <v>239</v>
      </c>
      <c r="G31" s="17">
        <v>73</v>
      </c>
      <c r="H31" s="43">
        <v>16</v>
      </c>
      <c r="I31" s="79">
        <v>0.1</v>
      </c>
    </row>
    <row r="32" spans="1:9" x14ac:dyDescent="0.2">
      <c r="A32" s="7" t="s">
        <v>41</v>
      </c>
      <c r="B32" s="54">
        <v>375</v>
      </c>
      <c r="C32" s="54">
        <v>133</v>
      </c>
      <c r="D32" s="17">
        <v>137</v>
      </c>
      <c r="E32" s="17">
        <v>50</v>
      </c>
      <c r="F32" s="17">
        <v>42</v>
      </c>
      <c r="G32" s="17">
        <v>8</v>
      </c>
      <c r="H32" s="43">
        <v>5</v>
      </c>
      <c r="I32" s="79">
        <v>0.8</v>
      </c>
    </row>
    <row r="33" spans="1:9" x14ac:dyDescent="0.2">
      <c r="A33" s="7" t="s">
        <v>60</v>
      </c>
      <c r="B33" s="54">
        <v>704</v>
      </c>
      <c r="C33" s="54">
        <v>292</v>
      </c>
      <c r="D33" s="17">
        <v>257</v>
      </c>
      <c r="E33" s="17">
        <v>71</v>
      </c>
      <c r="F33" s="17">
        <v>52</v>
      </c>
      <c r="G33" s="17">
        <v>22</v>
      </c>
      <c r="H33" s="43">
        <v>10</v>
      </c>
      <c r="I33" s="79">
        <v>0.5</v>
      </c>
    </row>
    <row r="34" spans="1:9" x14ac:dyDescent="0.2">
      <c r="A34" s="6" t="str">
        <f>VLOOKUP("&lt;Zeilentitel_5&gt;",Uebersetzungen!$B$3:$E$100,Uebersetzungen!$B$2+1,FALSE)</f>
        <v>Region Imboden</v>
      </c>
      <c r="B34" s="48">
        <v>9961</v>
      </c>
      <c r="C34" s="48">
        <v>3416</v>
      </c>
      <c r="D34" s="9">
        <v>3390</v>
      </c>
      <c r="E34" s="9">
        <v>1217</v>
      </c>
      <c r="F34" s="9">
        <v>1458</v>
      </c>
      <c r="G34" s="9">
        <v>364</v>
      </c>
      <c r="H34" s="47">
        <v>116</v>
      </c>
      <c r="I34" s="78"/>
    </row>
    <row r="35" spans="1:9" x14ac:dyDescent="0.2">
      <c r="A35" s="7" t="s">
        <v>31</v>
      </c>
      <c r="B35" s="54">
        <v>1583</v>
      </c>
      <c r="C35" s="54">
        <v>535</v>
      </c>
      <c r="D35" s="17">
        <v>532</v>
      </c>
      <c r="E35" s="17">
        <v>181</v>
      </c>
      <c r="F35" s="17">
        <v>253</v>
      </c>
      <c r="G35" s="17">
        <v>66</v>
      </c>
      <c r="H35" s="43">
        <v>16</v>
      </c>
      <c r="I35" s="79">
        <v>0.9</v>
      </c>
    </row>
    <row r="36" spans="1:9" x14ac:dyDescent="0.2">
      <c r="A36" s="7" t="s">
        <v>32</v>
      </c>
      <c r="B36" s="54">
        <v>3674</v>
      </c>
      <c r="C36" s="54">
        <v>1209</v>
      </c>
      <c r="D36" s="17">
        <v>1223</v>
      </c>
      <c r="E36" s="17">
        <v>493</v>
      </c>
      <c r="F36" s="17">
        <v>549</v>
      </c>
      <c r="G36" s="17">
        <v>153</v>
      </c>
      <c r="H36" s="43">
        <v>47</v>
      </c>
      <c r="I36" s="79">
        <v>0.2</v>
      </c>
    </row>
    <row r="37" spans="1:9" x14ac:dyDescent="0.2">
      <c r="A37" s="7" t="s">
        <v>33</v>
      </c>
      <c r="B37" s="54">
        <v>665</v>
      </c>
      <c r="C37" s="54">
        <v>197</v>
      </c>
      <c r="D37" s="17">
        <v>226</v>
      </c>
      <c r="E37" s="17">
        <v>84</v>
      </c>
      <c r="F37" s="17">
        <v>115</v>
      </c>
      <c r="G37" s="17">
        <v>33</v>
      </c>
      <c r="H37" s="43">
        <v>10</v>
      </c>
      <c r="I37" s="79">
        <v>0.4</v>
      </c>
    </row>
    <row r="38" spans="1:9" x14ac:dyDescent="0.2">
      <c r="A38" s="7" t="s">
        <v>34</v>
      </c>
      <c r="B38" s="54">
        <v>1215</v>
      </c>
      <c r="C38" s="54">
        <v>360</v>
      </c>
      <c r="D38" s="17">
        <v>395</v>
      </c>
      <c r="E38" s="17">
        <v>177</v>
      </c>
      <c r="F38" s="17">
        <v>220</v>
      </c>
      <c r="G38" s="17">
        <v>46</v>
      </c>
      <c r="H38" s="43">
        <v>17</v>
      </c>
      <c r="I38" s="79">
        <v>0</v>
      </c>
    </row>
    <row r="39" spans="1:9" x14ac:dyDescent="0.2">
      <c r="A39" s="7" t="s">
        <v>35</v>
      </c>
      <c r="B39" s="54">
        <v>1538</v>
      </c>
      <c r="C39" s="54">
        <v>672</v>
      </c>
      <c r="D39" s="17">
        <v>531</v>
      </c>
      <c r="E39" s="17">
        <v>151</v>
      </c>
      <c r="F39" s="17">
        <v>149</v>
      </c>
      <c r="G39" s="17">
        <v>29</v>
      </c>
      <c r="H39" s="43">
        <v>6</v>
      </c>
      <c r="I39" s="79">
        <v>0.9</v>
      </c>
    </row>
    <row r="40" spans="1:9" x14ac:dyDescent="0.2">
      <c r="A40" s="7" t="s">
        <v>36</v>
      </c>
      <c r="B40" s="54">
        <v>567</v>
      </c>
      <c r="C40" s="54">
        <v>196</v>
      </c>
      <c r="D40" s="17">
        <v>217</v>
      </c>
      <c r="E40" s="17">
        <v>58</v>
      </c>
      <c r="F40" s="17">
        <v>71</v>
      </c>
      <c r="G40" s="17">
        <v>12</v>
      </c>
      <c r="H40" s="43">
        <v>13</v>
      </c>
      <c r="I40" s="79">
        <v>0.5</v>
      </c>
    </row>
    <row r="41" spans="1:9" x14ac:dyDescent="0.2">
      <c r="A41" s="7" t="s">
        <v>37</v>
      </c>
      <c r="B41" s="54">
        <v>719</v>
      </c>
      <c r="C41" s="54">
        <v>247</v>
      </c>
      <c r="D41" s="17">
        <v>266</v>
      </c>
      <c r="E41" s="17">
        <v>73</v>
      </c>
      <c r="F41" s="17">
        <v>101</v>
      </c>
      <c r="G41" s="17">
        <v>25</v>
      </c>
      <c r="H41" s="43">
        <v>7</v>
      </c>
      <c r="I41" s="79">
        <v>0.4</v>
      </c>
    </row>
    <row r="42" spans="1:9" x14ac:dyDescent="0.2">
      <c r="A42" s="6" t="str">
        <f>VLOOKUP("&lt;Zeilentitel_6&gt;",Uebersetzungen!$B$3:$E$100,Uebersetzungen!$B$2+1,FALSE)</f>
        <v>Region Landquart</v>
      </c>
      <c r="B42" s="48">
        <v>11914</v>
      </c>
      <c r="C42" s="48">
        <v>3942</v>
      </c>
      <c r="D42" s="9">
        <v>4348</v>
      </c>
      <c r="E42" s="9">
        <v>1384</v>
      </c>
      <c r="F42" s="9">
        <v>1646</v>
      </c>
      <c r="G42" s="9">
        <v>458</v>
      </c>
      <c r="H42" s="47">
        <v>136</v>
      </c>
      <c r="I42" s="78"/>
    </row>
    <row r="43" spans="1:9" x14ac:dyDescent="0.2">
      <c r="A43" s="7" t="s">
        <v>71</v>
      </c>
      <c r="B43" s="54">
        <v>1505</v>
      </c>
      <c r="C43" s="54">
        <v>472</v>
      </c>
      <c r="D43" s="17">
        <v>559</v>
      </c>
      <c r="E43" s="17">
        <v>183</v>
      </c>
      <c r="F43" s="17">
        <v>229</v>
      </c>
      <c r="G43" s="17">
        <v>56</v>
      </c>
      <c r="H43" s="43">
        <v>6</v>
      </c>
      <c r="I43" s="79">
        <v>0.1</v>
      </c>
    </row>
    <row r="44" spans="1:9" x14ac:dyDescent="0.2">
      <c r="A44" s="7" t="s">
        <v>72</v>
      </c>
      <c r="B44" s="54">
        <v>1200</v>
      </c>
      <c r="C44" s="54">
        <v>407</v>
      </c>
      <c r="D44" s="17">
        <v>418</v>
      </c>
      <c r="E44" s="17">
        <v>153</v>
      </c>
      <c r="F44" s="17">
        <v>166</v>
      </c>
      <c r="G44" s="17">
        <v>40</v>
      </c>
      <c r="H44" s="43">
        <v>16</v>
      </c>
      <c r="I44" s="79">
        <v>0.1</v>
      </c>
    </row>
    <row r="45" spans="1:9" x14ac:dyDescent="0.2">
      <c r="A45" s="7" t="s">
        <v>73</v>
      </c>
      <c r="B45" s="54">
        <v>1692</v>
      </c>
      <c r="C45" s="54">
        <v>598</v>
      </c>
      <c r="D45" s="17">
        <v>607</v>
      </c>
      <c r="E45" s="17">
        <v>190</v>
      </c>
      <c r="F45" s="17">
        <v>209</v>
      </c>
      <c r="G45" s="17">
        <v>65</v>
      </c>
      <c r="H45" s="43">
        <v>23</v>
      </c>
      <c r="I45" s="79">
        <v>0.1</v>
      </c>
    </row>
    <row r="46" spans="1:9" x14ac:dyDescent="0.2">
      <c r="A46" s="7" t="s">
        <v>74</v>
      </c>
      <c r="B46" s="54">
        <v>416</v>
      </c>
      <c r="C46" s="54">
        <v>142</v>
      </c>
      <c r="D46" s="17">
        <v>165</v>
      </c>
      <c r="E46" s="17">
        <v>44</v>
      </c>
      <c r="F46" s="17">
        <v>54</v>
      </c>
      <c r="G46" s="17">
        <v>7</v>
      </c>
      <c r="H46" s="43">
        <v>4</v>
      </c>
      <c r="I46" s="79">
        <v>0.3</v>
      </c>
    </row>
    <row r="47" spans="1:9" x14ac:dyDescent="0.2">
      <c r="A47" s="7" t="s">
        <v>75</v>
      </c>
      <c r="B47" s="54">
        <v>430</v>
      </c>
      <c r="C47" s="54">
        <v>129</v>
      </c>
      <c r="D47" s="17">
        <v>169</v>
      </c>
      <c r="E47" s="17">
        <v>53</v>
      </c>
      <c r="F47" s="17">
        <v>57</v>
      </c>
      <c r="G47" s="17">
        <v>16</v>
      </c>
      <c r="H47" s="43">
        <v>6</v>
      </c>
      <c r="I47" s="79">
        <v>0.1</v>
      </c>
    </row>
    <row r="48" spans="1:9" x14ac:dyDescent="0.2">
      <c r="A48" s="7" t="s">
        <v>76</v>
      </c>
      <c r="B48" s="54">
        <v>1501</v>
      </c>
      <c r="C48" s="54">
        <v>513</v>
      </c>
      <c r="D48" s="17">
        <v>564</v>
      </c>
      <c r="E48" s="17">
        <v>166</v>
      </c>
      <c r="F48" s="17">
        <v>194</v>
      </c>
      <c r="G48" s="17">
        <v>55</v>
      </c>
      <c r="H48" s="43">
        <v>9</v>
      </c>
      <c r="I48" s="79">
        <v>0</v>
      </c>
    </row>
    <row r="49" spans="1:9" x14ac:dyDescent="0.2">
      <c r="A49" s="7" t="s">
        <v>77</v>
      </c>
      <c r="B49" s="54">
        <v>1087</v>
      </c>
      <c r="C49" s="54">
        <v>313</v>
      </c>
      <c r="D49" s="17">
        <v>418</v>
      </c>
      <c r="E49" s="17">
        <v>121</v>
      </c>
      <c r="F49" s="17">
        <v>174</v>
      </c>
      <c r="G49" s="17">
        <v>47</v>
      </c>
      <c r="H49" s="43">
        <v>14</v>
      </c>
      <c r="I49" s="79">
        <v>0.2</v>
      </c>
    </row>
    <row r="50" spans="1:9" x14ac:dyDescent="0.2">
      <c r="A50" s="7" t="s">
        <v>78</v>
      </c>
      <c r="B50" s="54">
        <v>4083</v>
      </c>
      <c r="C50" s="54">
        <v>1368</v>
      </c>
      <c r="D50" s="17">
        <v>1448</v>
      </c>
      <c r="E50" s="17">
        <v>474</v>
      </c>
      <c r="F50" s="17">
        <v>563</v>
      </c>
      <c r="G50" s="17">
        <v>172</v>
      </c>
      <c r="H50" s="43">
        <v>58</v>
      </c>
      <c r="I50" s="79">
        <v>0.2</v>
      </c>
    </row>
    <row r="51" spans="1:9" x14ac:dyDescent="0.2">
      <c r="A51" s="6" t="str">
        <f>VLOOKUP("&lt;Zeilentitel_7&gt;",Uebersetzungen!$B$3:$E$100,Uebersetzungen!$B$2+1,FALSE)</f>
        <v>Region Maloja</v>
      </c>
      <c r="B51" s="48">
        <v>9564</v>
      </c>
      <c r="C51" s="48">
        <v>4212</v>
      </c>
      <c r="D51" s="9">
        <v>3137</v>
      </c>
      <c r="E51" s="9">
        <v>1047</v>
      </c>
      <c r="F51" s="9">
        <v>875</v>
      </c>
      <c r="G51" s="9">
        <v>236</v>
      </c>
      <c r="H51" s="47">
        <v>57</v>
      </c>
      <c r="I51" s="78"/>
    </row>
    <row r="52" spans="1:9" x14ac:dyDescent="0.2">
      <c r="A52" s="7" t="s">
        <v>42</v>
      </c>
      <c r="B52" s="54">
        <v>319</v>
      </c>
      <c r="C52" s="54">
        <v>129</v>
      </c>
      <c r="D52" s="17">
        <v>111</v>
      </c>
      <c r="E52" s="17">
        <v>35</v>
      </c>
      <c r="F52" s="17">
        <v>35</v>
      </c>
      <c r="G52" s="17">
        <v>7</v>
      </c>
      <c r="H52" s="43">
        <v>2</v>
      </c>
      <c r="I52" s="79">
        <v>0.4</v>
      </c>
    </row>
    <row r="53" spans="1:9" x14ac:dyDescent="0.2">
      <c r="A53" s="7" t="s">
        <v>43</v>
      </c>
      <c r="B53" s="54">
        <v>762</v>
      </c>
      <c r="C53" s="54">
        <v>326</v>
      </c>
      <c r="D53" s="17">
        <v>264</v>
      </c>
      <c r="E53" s="17">
        <v>83</v>
      </c>
      <c r="F53" s="17">
        <v>69</v>
      </c>
      <c r="G53" s="17">
        <v>17</v>
      </c>
      <c r="H53" s="43">
        <v>3</v>
      </c>
      <c r="I53" s="79">
        <v>0.2</v>
      </c>
    </row>
    <row r="54" spans="1:9" x14ac:dyDescent="0.2">
      <c r="A54" s="7" t="s">
        <v>44</v>
      </c>
      <c r="B54" s="54">
        <v>95</v>
      </c>
      <c r="C54" s="54">
        <v>31</v>
      </c>
      <c r="D54" s="17">
        <v>42</v>
      </c>
      <c r="E54" s="17">
        <v>12</v>
      </c>
      <c r="F54" s="17">
        <v>6</v>
      </c>
      <c r="G54" s="17">
        <v>4</v>
      </c>
      <c r="H54" s="43">
        <v>0</v>
      </c>
      <c r="I54" s="79">
        <v>1.5</v>
      </c>
    </row>
    <row r="55" spans="1:9" x14ac:dyDescent="0.2">
      <c r="A55" s="7" t="s">
        <v>45</v>
      </c>
      <c r="B55" s="54">
        <v>1019</v>
      </c>
      <c r="C55" s="54">
        <v>409</v>
      </c>
      <c r="D55" s="17">
        <v>352</v>
      </c>
      <c r="E55" s="17">
        <v>131</v>
      </c>
      <c r="F55" s="17">
        <v>93</v>
      </c>
      <c r="G55" s="17">
        <v>30</v>
      </c>
      <c r="H55" s="43">
        <v>4</v>
      </c>
      <c r="I55" s="79">
        <v>0.5</v>
      </c>
    </row>
    <row r="56" spans="1:9" x14ac:dyDescent="0.2">
      <c r="A56" s="7" t="s">
        <v>94</v>
      </c>
      <c r="B56" s="54">
        <v>391</v>
      </c>
      <c r="C56" s="54">
        <v>170</v>
      </c>
      <c r="D56" s="17">
        <v>125</v>
      </c>
      <c r="E56" s="17">
        <v>45</v>
      </c>
      <c r="F56" s="17">
        <v>36</v>
      </c>
      <c r="G56" s="17">
        <v>10</v>
      </c>
      <c r="H56" s="43">
        <v>5</v>
      </c>
      <c r="I56" s="79">
        <v>0.4</v>
      </c>
    </row>
    <row r="57" spans="1:9" x14ac:dyDescent="0.2">
      <c r="A57" s="7" t="s">
        <v>46</v>
      </c>
      <c r="B57" s="54">
        <v>1477</v>
      </c>
      <c r="C57" s="54">
        <v>639</v>
      </c>
      <c r="D57" s="17">
        <v>468</v>
      </c>
      <c r="E57" s="17">
        <v>159</v>
      </c>
      <c r="F57" s="17">
        <v>171</v>
      </c>
      <c r="G57" s="17">
        <v>32</v>
      </c>
      <c r="H57" s="43">
        <v>8</v>
      </c>
      <c r="I57" s="79">
        <v>0.1</v>
      </c>
    </row>
    <row r="58" spans="1:9" x14ac:dyDescent="0.2">
      <c r="A58" s="7" t="s">
        <v>96</v>
      </c>
      <c r="B58" s="54">
        <v>2803</v>
      </c>
      <c r="C58" s="54">
        <v>1321</v>
      </c>
      <c r="D58" s="17">
        <v>909</v>
      </c>
      <c r="E58" s="17">
        <v>291</v>
      </c>
      <c r="F58" s="17">
        <v>208</v>
      </c>
      <c r="G58" s="17">
        <v>58</v>
      </c>
      <c r="H58" s="43">
        <v>16</v>
      </c>
      <c r="I58" s="79">
        <v>0.5</v>
      </c>
    </row>
    <row r="59" spans="1:9" x14ac:dyDescent="0.2">
      <c r="A59" s="7" t="s">
        <v>47</v>
      </c>
      <c r="B59" s="54">
        <v>360</v>
      </c>
      <c r="C59" s="54">
        <v>161</v>
      </c>
      <c r="D59" s="17">
        <v>108</v>
      </c>
      <c r="E59" s="17">
        <v>39</v>
      </c>
      <c r="F59" s="17">
        <v>38</v>
      </c>
      <c r="G59" s="17">
        <v>12</v>
      </c>
      <c r="H59" s="43">
        <v>2</v>
      </c>
      <c r="I59" s="79">
        <v>0.3</v>
      </c>
    </row>
    <row r="60" spans="1:9" x14ac:dyDescent="0.2">
      <c r="A60" s="7" t="s">
        <v>97</v>
      </c>
      <c r="B60" s="54">
        <v>345</v>
      </c>
      <c r="C60" s="54">
        <v>147</v>
      </c>
      <c r="D60" s="17">
        <v>105</v>
      </c>
      <c r="E60" s="17">
        <v>47</v>
      </c>
      <c r="F60" s="17">
        <v>35</v>
      </c>
      <c r="G60" s="17">
        <v>8</v>
      </c>
      <c r="H60" s="43">
        <v>3</v>
      </c>
      <c r="I60" s="79">
        <v>0.6</v>
      </c>
    </row>
    <row r="61" spans="1:9" x14ac:dyDescent="0.2">
      <c r="A61" s="7" t="s">
        <v>48</v>
      </c>
      <c r="B61" s="54">
        <v>668</v>
      </c>
      <c r="C61" s="54">
        <v>339</v>
      </c>
      <c r="D61" s="17">
        <v>203</v>
      </c>
      <c r="E61" s="17">
        <v>66</v>
      </c>
      <c r="F61" s="17">
        <v>49</v>
      </c>
      <c r="G61" s="17">
        <v>9</v>
      </c>
      <c r="H61" s="43">
        <v>2</v>
      </c>
      <c r="I61" s="79">
        <v>0.7</v>
      </c>
    </row>
    <row r="62" spans="1:9" x14ac:dyDescent="0.2">
      <c r="A62" s="7" t="s">
        <v>49</v>
      </c>
      <c r="B62" s="54">
        <v>565</v>
      </c>
      <c r="C62" s="54">
        <v>230</v>
      </c>
      <c r="D62" s="17">
        <v>196</v>
      </c>
      <c r="E62" s="17">
        <v>60</v>
      </c>
      <c r="F62" s="17">
        <v>64</v>
      </c>
      <c r="G62" s="17">
        <v>11</v>
      </c>
      <c r="H62" s="43">
        <v>4</v>
      </c>
      <c r="I62" s="79">
        <v>0.2</v>
      </c>
    </row>
    <row r="63" spans="1:9" x14ac:dyDescent="0.2">
      <c r="A63" s="7" t="s">
        <v>98</v>
      </c>
      <c r="B63" s="54">
        <v>760</v>
      </c>
      <c r="C63" s="54">
        <v>310</v>
      </c>
      <c r="D63" s="17">
        <v>254</v>
      </c>
      <c r="E63" s="17">
        <v>79</v>
      </c>
      <c r="F63" s="17">
        <v>71</v>
      </c>
      <c r="G63" s="17">
        <v>38</v>
      </c>
      <c r="H63" s="43">
        <v>8</v>
      </c>
      <c r="I63" s="79">
        <v>0.1</v>
      </c>
    </row>
    <row r="64" spans="1:9" x14ac:dyDescent="0.2">
      <c r="A64" s="6" t="str">
        <f>VLOOKUP("&lt;Zeilentitel_8&gt;",Uebersetzungen!$B$3:$E$100,Uebersetzungen!$B$2+1,FALSE)</f>
        <v>Region Moesa</v>
      </c>
      <c r="B64" s="48">
        <v>4410</v>
      </c>
      <c r="C64" s="48">
        <v>1723</v>
      </c>
      <c r="D64" s="9">
        <v>1408</v>
      </c>
      <c r="E64" s="9">
        <v>605</v>
      </c>
      <c r="F64" s="9">
        <v>501</v>
      </c>
      <c r="G64" s="9">
        <v>140</v>
      </c>
      <c r="H64" s="47">
        <v>33</v>
      </c>
      <c r="I64" s="78"/>
    </row>
    <row r="65" spans="1:9" x14ac:dyDescent="0.2">
      <c r="A65" s="7" t="s">
        <v>50</v>
      </c>
      <c r="B65" s="54">
        <v>50</v>
      </c>
      <c r="C65" s="54">
        <v>25</v>
      </c>
      <c r="D65" s="17">
        <v>15</v>
      </c>
      <c r="E65" s="17">
        <v>4</v>
      </c>
      <c r="F65" s="17">
        <v>5</v>
      </c>
      <c r="G65" s="17">
        <v>1</v>
      </c>
      <c r="H65" s="43">
        <v>0</v>
      </c>
      <c r="I65" s="79">
        <v>0</v>
      </c>
    </row>
    <row r="66" spans="1:9" x14ac:dyDescent="0.2">
      <c r="A66" s="7" t="s">
        <v>51</v>
      </c>
      <c r="B66" s="54">
        <v>126</v>
      </c>
      <c r="C66" s="54">
        <v>56</v>
      </c>
      <c r="D66" s="17">
        <v>38</v>
      </c>
      <c r="E66" s="17">
        <v>17</v>
      </c>
      <c r="F66" s="17">
        <v>14</v>
      </c>
      <c r="G66" s="17">
        <v>1</v>
      </c>
      <c r="H66" s="43">
        <v>0</v>
      </c>
      <c r="I66" s="79">
        <v>0</v>
      </c>
    </row>
    <row r="67" spans="1:9" x14ac:dyDescent="0.2">
      <c r="A67" s="7" t="s">
        <v>52</v>
      </c>
      <c r="B67" s="54">
        <v>94</v>
      </c>
      <c r="C67" s="54">
        <v>45</v>
      </c>
      <c r="D67" s="17">
        <v>35</v>
      </c>
      <c r="E67" s="17">
        <v>5</v>
      </c>
      <c r="F67" s="17">
        <v>7</v>
      </c>
      <c r="G67" s="17">
        <v>2</v>
      </c>
      <c r="H67" s="43">
        <v>0</v>
      </c>
      <c r="I67" s="79">
        <v>0.6</v>
      </c>
    </row>
    <row r="68" spans="1:9" x14ac:dyDescent="0.2">
      <c r="A68" s="7" t="s">
        <v>53</v>
      </c>
      <c r="B68" s="54">
        <v>68</v>
      </c>
      <c r="C68" s="54">
        <v>36</v>
      </c>
      <c r="D68" s="17">
        <v>24</v>
      </c>
      <c r="E68" s="17">
        <v>6</v>
      </c>
      <c r="F68" s="17">
        <v>1</v>
      </c>
      <c r="G68" s="17">
        <v>1</v>
      </c>
      <c r="H68" s="43">
        <v>0</v>
      </c>
      <c r="I68" s="79">
        <v>0</v>
      </c>
    </row>
    <row r="69" spans="1:9" x14ac:dyDescent="0.2">
      <c r="A69" s="7" t="s">
        <v>54</v>
      </c>
      <c r="B69" s="54">
        <v>398</v>
      </c>
      <c r="C69" s="54">
        <v>132</v>
      </c>
      <c r="D69" s="17">
        <v>141</v>
      </c>
      <c r="E69" s="17">
        <v>58</v>
      </c>
      <c r="F69" s="17">
        <v>59</v>
      </c>
      <c r="G69" s="17">
        <v>6</v>
      </c>
      <c r="H69" s="43">
        <v>2</v>
      </c>
      <c r="I69" s="79">
        <v>0</v>
      </c>
    </row>
    <row r="70" spans="1:9" x14ac:dyDescent="0.2">
      <c r="A70" s="7" t="s">
        <v>55</v>
      </c>
      <c r="B70" s="54">
        <v>675</v>
      </c>
      <c r="C70" s="54">
        <v>284</v>
      </c>
      <c r="D70" s="17">
        <v>205</v>
      </c>
      <c r="E70" s="17">
        <v>77</v>
      </c>
      <c r="F70" s="17">
        <v>78</v>
      </c>
      <c r="G70" s="17">
        <v>23</v>
      </c>
      <c r="H70" s="43">
        <v>8</v>
      </c>
      <c r="I70" s="79">
        <v>0.1</v>
      </c>
    </row>
    <row r="71" spans="1:9" x14ac:dyDescent="0.2">
      <c r="A71" s="7" t="s">
        <v>56</v>
      </c>
      <c r="B71" s="54">
        <v>161</v>
      </c>
      <c r="C71" s="54">
        <v>68</v>
      </c>
      <c r="D71" s="17">
        <v>52</v>
      </c>
      <c r="E71" s="17">
        <v>22</v>
      </c>
      <c r="F71" s="17">
        <v>12</v>
      </c>
      <c r="G71" s="17">
        <v>6</v>
      </c>
      <c r="H71" s="43">
        <v>1</v>
      </c>
      <c r="I71" s="79">
        <v>0.6</v>
      </c>
    </row>
    <row r="72" spans="1:9" x14ac:dyDescent="0.2">
      <c r="A72" s="7" t="s">
        <v>57</v>
      </c>
      <c r="B72" s="54">
        <v>347</v>
      </c>
      <c r="C72" s="54">
        <v>134</v>
      </c>
      <c r="D72" s="17">
        <v>112</v>
      </c>
      <c r="E72" s="17">
        <v>45</v>
      </c>
      <c r="F72" s="17">
        <v>43</v>
      </c>
      <c r="G72" s="17">
        <v>11</v>
      </c>
      <c r="H72" s="43">
        <v>2</v>
      </c>
      <c r="I72" s="79">
        <v>0.1</v>
      </c>
    </row>
    <row r="73" spans="1:9" x14ac:dyDescent="0.2">
      <c r="A73" s="7" t="s">
        <v>58</v>
      </c>
      <c r="B73" s="54">
        <v>742</v>
      </c>
      <c r="C73" s="54">
        <v>289</v>
      </c>
      <c r="D73" s="17">
        <v>233</v>
      </c>
      <c r="E73" s="17">
        <v>119</v>
      </c>
      <c r="F73" s="17">
        <v>66</v>
      </c>
      <c r="G73" s="17">
        <v>27</v>
      </c>
      <c r="H73" s="43">
        <v>8</v>
      </c>
      <c r="I73" s="79">
        <v>0.1</v>
      </c>
    </row>
    <row r="74" spans="1:9" x14ac:dyDescent="0.2">
      <c r="A74" s="7" t="s">
        <v>99</v>
      </c>
      <c r="B74" s="54">
        <v>1200</v>
      </c>
      <c r="C74" s="54">
        <v>435</v>
      </c>
      <c r="D74" s="17">
        <v>389</v>
      </c>
      <c r="E74" s="17">
        <v>161</v>
      </c>
      <c r="F74" s="17">
        <v>157</v>
      </c>
      <c r="G74" s="17">
        <v>49</v>
      </c>
      <c r="H74" s="43">
        <v>9</v>
      </c>
      <c r="I74" s="79">
        <v>0</v>
      </c>
    </row>
    <row r="75" spans="1:9" x14ac:dyDescent="0.2">
      <c r="A75" s="7" t="s">
        <v>59</v>
      </c>
      <c r="B75" s="54">
        <v>441</v>
      </c>
      <c r="C75" s="54">
        <v>168</v>
      </c>
      <c r="D75" s="17">
        <v>132</v>
      </c>
      <c r="E75" s="17">
        <v>77</v>
      </c>
      <c r="F75" s="17">
        <v>50</v>
      </c>
      <c r="G75" s="17">
        <v>12</v>
      </c>
      <c r="H75" s="43">
        <v>2</v>
      </c>
      <c r="I75" s="79">
        <v>0.3</v>
      </c>
    </row>
    <row r="76" spans="1:9" x14ac:dyDescent="0.2">
      <c r="A76" s="7" t="s">
        <v>100</v>
      </c>
      <c r="B76" s="54">
        <v>108</v>
      </c>
      <c r="C76" s="54">
        <v>51</v>
      </c>
      <c r="D76" s="17">
        <v>32</v>
      </c>
      <c r="E76" s="17">
        <v>14</v>
      </c>
      <c r="F76" s="17">
        <v>9</v>
      </c>
      <c r="G76" s="17">
        <v>1</v>
      </c>
      <c r="H76" s="43">
        <v>1</v>
      </c>
      <c r="I76" s="79">
        <v>1</v>
      </c>
    </row>
    <row r="77" spans="1:9" x14ac:dyDescent="0.2">
      <c r="A77" s="6" t="str">
        <f>VLOOKUP("&lt;Zeilentitel_9&gt;",Uebersetzungen!$B$3:$E$100,Uebersetzungen!$B$2+1,FALSE)</f>
        <v>Region Plessur</v>
      </c>
      <c r="B77" s="48">
        <v>22831</v>
      </c>
      <c r="C77" s="48">
        <v>9925</v>
      </c>
      <c r="D77" s="9">
        <v>7527</v>
      </c>
      <c r="E77" s="9">
        <v>2476</v>
      </c>
      <c r="F77" s="9">
        <v>2155</v>
      </c>
      <c r="G77" s="9">
        <v>590</v>
      </c>
      <c r="H77" s="47">
        <v>158</v>
      </c>
      <c r="I77" s="78"/>
    </row>
    <row r="78" spans="1:9" x14ac:dyDescent="0.2">
      <c r="A78" s="7" t="s">
        <v>67</v>
      </c>
      <c r="B78" s="54">
        <v>19956</v>
      </c>
      <c r="C78" s="54">
        <v>8672</v>
      </c>
      <c r="D78" s="17">
        <v>6548</v>
      </c>
      <c r="E78" s="17">
        <v>2168</v>
      </c>
      <c r="F78" s="17">
        <v>1915</v>
      </c>
      <c r="G78" s="17">
        <v>521</v>
      </c>
      <c r="H78" s="43">
        <v>132</v>
      </c>
      <c r="I78" s="79">
        <v>0.2</v>
      </c>
    </row>
    <row r="79" spans="1:9" x14ac:dyDescent="0.2">
      <c r="A79" s="7" t="s">
        <v>68</v>
      </c>
      <c r="B79" s="54">
        <v>999</v>
      </c>
      <c r="C79" s="54">
        <v>394</v>
      </c>
      <c r="D79" s="17">
        <v>351</v>
      </c>
      <c r="E79" s="17">
        <v>119</v>
      </c>
      <c r="F79" s="17">
        <v>92</v>
      </c>
      <c r="G79" s="17">
        <v>30</v>
      </c>
      <c r="H79" s="43">
        <v>13</v>
      </c>
      <c r="I79" s="79">
        <v>0.4</v>
      </c>
    </row>
    <row r="80" spans="1:9" x14ac:dyDescent="0.2">
      <c r="A80" s="7" t="s">
        <v>69</v>
      </c>
      <c r="B80" s="54">
        <v>1729</v>
      </c>
      <c r="C80" s="54">
        <v>805</v>
      </c>
      <c r="D80" s="17">
        <v>572</v>
      </c>
      <c r="E80" s="17">
        <v>173</v>
      </c>
      <c r="F80" s="17">
        <v>130</v>
      </c>
      <c r="G80" s="17">
        <v>38</v>
      </c>
      <c r="H80" s="43">
        <v>11</v>
      </c>
      <c r="I80" s="79">
        <v>0.9</v>
      </c>
    </row>
    <row r="81" spans="1:9" x14ac:dyDescent="0.2">
      <c r="A81" s="7" t="s">
        <v>70</v>
      </c>
      <c r="B81" s="54">
        <v>147</v>
      </c>
      <c r="C81" s="54">
        <v>54</v>
      </c>
      <c r="D81" s="17">
        <v>56</v>
      </c>
      <c r="E81" s="17">
        <v>16</v>
      </c>
      <c r="F81" s="17">
        <v>18</v>
      </c>
      <c r="G81" s="17">
        <v>1</v>
      </c>
      <c r="H81" s="43">
        <v>2</v>
      </c>
      <c r="I81" s="79">
        <v>1.6</v>
      </c>
    </row>
    <row r="82" spans="1:9" x14ac:dyDescent="0.2">
      <c r="A82" s="6" t="str">
        <f>VLOOKUP("&lt;Zeilentitel_10&gt;",Uebersetzungen!$B$3:$E$100,Uebersetzungen!$B$2+1,FALSE)</f>
        <v>Region Prättigau/Davos</v>
      </c>
      <c r="B82" s="48">
        <v>12980</v>
      </c>
      <c r="C82" s="48">
        <v>5146</v>
      </c>
      <c r="D82" s="9">
        <v>4441</v>
      </c>
      <c r="E82" s="9">
        <v>1425</v>
      </c>
      <c r="F82" s="9">
        <v>1372</v>
      </c>
      <c r="G82" s="9">
        <v>446</v>
      </c>
      <c r="H82" s="47">
        <v>150</v>
      </c>
      <c r="I82" s="78"/>
    </row>
    <row r="83" spans="1:9" x14ac:dyDescent="0.2">
      <c r="A83" s="7" t="s">
        <v>61</v>
      </c>
      <c r="B83" s="54">
        <v>5579</v>
      </c>
      <c r="C83" s="54">
        <v>2443</v>
      </c>
      <c r="D83" s="17">
        <v>1762</v>
      </c>
      <c r="E83" s="17">
        <v>628</v>
      </c>
      <c r="F83" s="17">
        <v>543</v>
      </c>
      <c r="G83" s="17">
        <v>157</v>
      </c>
      <c r="H83" s="43">
        <v>46</v>
      </c>
      <c r="I83" s="79">
        <v>0.2</v>
      </c>
    </row>
    <row r="84" spans="1:9" x14ac:dyDescent="0.2">
      <c r="A84" s="7" t="s">
        <v>62</v>
      </c>
      <c r="B84" s="54">
        <v>276</v>
      </c>
      <c r="C84" s="54">
        <v>90</v>
      </c>
      <c r="D84" s="17">
        <v>99</v>
      </c>
      <c r="E84" s="17">
        <v>29</v>
      </c>
      <c r="F84" s="17">
        <v>37</v>
      </c>
      <c r="G84" s="17">
        <v>16</v>
      </c>
      <c r="H84" s="43">
        <v>5</v>
      </c>
      <c r="I84" s="79">
        <v>0</v>
      </c>
    </row>
    <row r="85" spans="1:9" x14ac:dyDescent="0.2">
      <c r="A85" s="7" t="s">
        <v>63</v>
      </c>
      <c r="B85" s="54">
        <v>79</v>
      </c>
      <c r="C85" s="54">
        <v>17</v>
      </c>
      <c r="D85" s="17">
        <v>33</v>
      </c>
      <c r="E85" s="17">
        <v>12</v>
      </c>
      <c r="F85" s="17">
        <v>5</v>
      </c>
      <c r="G85" s="17">
        <v>8</v>
      </c>
      <c r="H85" s="43">
        <v>4</v>
      </c>
      <c r="I85" s="79">
        <v>0.5</v>
      </c>
    </row>
    <row r="86" spans="1:9" x14ac:dyDescent="0.2">
      <c r="A86" s="7" t="s">
        <v>64</v>
      </c>
      <c r="B86" s="54">
        <v>538</v>
      </c>
      <c r="C86" s="54">
        <v>178</v>
      </c>
      <c r="D86" s="17">
        <v>221</v>
      </c>
      <c r="E86" s="17">
        <v>62</v>
      </c>
      <c r="F86" s="17">
        <v>52</v>
      </c>
      <c r="G86" s="17">
        <v>18</v>
      </c>
      <c r="H86" s="43">
        <v>7</v>
      </c>
      <c r="I86" s="79">
        <v>1.2</v>
      </c>
    </row>
    <row r="87" spans="1:9" x14ac:dyDescent="0.2">
      <c r="A87" s="7" t="s">
        <v>101</v>
      </c>
      <c r="B87" s="54">
        <v>2286</v>
      </c>
      <c r="C87" s="54">
        <v>976</v>
      </c>
      <c r="D87" s="17">
        <v>790</v>
      </c>
      <c r="E87" s="17">
        <v>213</v>
      </c>
      <c r="F87" s="17">
        <v>228</v>
      </c>
      <c r="G87" s="17">
        <v>64</v>
      </c>
      <c r="H87" s="43">
        <v>15</v>
      </c>
      <c r="I87" s="79">
        <v>0.3</v>
      </c>
    </row>
    <row r="88" spans="1:9" x14ac:dyDescent="0.2">
      <c r="A88" s="7" t="s">
        <v>90</v>
      </c>
      <c r="B88" s="54">
        <v>101</v>
      </c>
      <c r="C88" s="54">
        <v>30</v>
      </c>
      <c r="D88" s="17">
        <v>43</v>
      </c>
      <c r="E88" s="17">
        <v>10</v>
      </c>
      <c r="F88" s="17">
        <v>11</v>
      </c>
      <c r="G88" s="17">
        <v>3</v>
      </c>
      <c r="H88" s="43">
        <v>4</v>
      </c>
      <c r="I88" s="79">
        <v>0</v>
      </c>
    </row>
    <row r="89" spans="1:9" x14ac:dyDescent="0.2">
      <c r="A89" s="7" t="s">
        <v>65</v>
      </c>
      <c r="B89" s="54">
        <v>442</v>
      </c>
      <c r="C89" s="54">
        <v>173</v>
      </c>
      <c r="D89" s="17">
        <v>159</v>
      </c>
      <c r="E89" s="17">
        <v>51</v>
      </c>
      <c r="F89" s="17">
        <v>34</v>
      </c>
      <c r="G89" s="17">
        <v>18</v>
      </c>
      <c r="H89" s="43">
        <v>7</v>
      </c>
      <c r="I89" s="79">
        <v>0.7</v>
      </c>
    </row>
    <row r="90" spans="1:9" x14ac:dyDescent="0.2">
      <c r="A90" s="7" t="s">
        <v>66</v>
      </c>
      <c r="B90" s="54">
        <v>720</v>
      </c>
      <c r="C90" s="54">
        <v>215</v>
      </c>
      <c r="D90" s="17">
        <v>286</v>
      </c>
      <c r="E90" s="17">
        <v>80</v>
      </c>
      <c r="F90" s="17">
        <v>90</v>
      </c>
      <c r="G90" s="17">
        <v>41</v>
      </c>
      <c r="H90" s="43">
        <v>8</v>
      </c>
      <c r="I90" s="79">
        <v>0.1</v>
      </c>
    </row>
    <row r="91" spans="1:9" x14ac:dyDescent="0.2">
      <c r="A91" s="7" t="s">
        <v>79</v>
      </c>
      <c r="B91" s="54">
        <v>974</v>
      </c>
      <c r="C91" s="54">
        <v>327</v>
      </c>
      <c r="D91" s="17">
        <v>360</v>
      </c>
      <c r="E91" s="17">
        <v>114</v>
      </c>
      <c r="F91" s="17">
        <v>124</v>
      </c>
      <c r="G91" s="17">
        <v>37</v>
      </c>
      <c r="H91" s="43">
        <v>12</v>
      </c>
      <c r="I91" s="79">
        <v>0</v>
      </c>
    </row>
    <row r="92" spans="1:9" x14ac:dyDescent="0.2">
      <c r="A92" s="7" t="s">
        <v>80</v>
      </c>
      <c r="B92" s="54">
        <v>1342</v>
      </c>
      <c r="C92" s="54">
        <v>488</v>
      </c>
      <c r="D92" s="17">
        <v>443</v>
      </c>
      <c r="E92" s="17">
        <v>160</v>
      </c>
      <c r="F92" s="17">
        <v>168</v>
      </c>
      <c r="G92" s="17">
        <v>56</v>
      </c>
      <c r="H92" s="43">
        <v>27</v>
      </c>
      <c r="I92" s="79">
        <v>0.3</v>
      </c>
    </row>
    <row r="93" spans="1:9" x14ac:dyDescent="0.2">
      <c r="A93" s="7" t="s">
        <v>81</v>
      </c>
      <c r="B93" s="54">
        <v>643</v>
      </c>
      <c r="C93" s="54">
        <v>209</v>
      </c>
      <c r="D93" s="17">
        <v>245</v>
      </c>
      <c r="E93" s="17">
        <v>66</v>
      </c>
      <c r="F93" s="17">
        <v>80</v>
      </c>
      <c r="G93" s="17">
        <v>28</v>
      </c>
      <c r="H93" s="43">
        <v>15</v>
      </c>
      <c r="I93" s="79">
        <v>0.3</v>
      </c>
    </row>
    <row r="94" spans="1:9" x14ac:dyDescent="0.2">
      <c r="A94" s="6" t="str">
        <f>VLOOKUP("&lt;Zeilentitel_11&gt;",Uebersetzungen!$B$3:$E$100,Uebersetzungen!$B$2+1,FALSE)</f>
        <v>Region Surselva</v>
      </c>
      <c r="B94" s="48">
        <v>10490</v>
      </c>
      <c r="C94" s="48">
        <v>4071</v>
      </c>
      <c r="D94" s="9">
        <v>3740</v>
      </c>
      <c r="E94" s="9">
        <v>1129</v>
      </c>
      <c r="F94" s="9">
        <v>1045</v>
      </c>
      <c r="G94" s="9">
        <v>399</v>
      </c>
      <c r="H94" s="47">
        <v>106</v>
      </c>
      <c r="I94" s="78"/>
    </row>
    <row r="95" spans="1:9" x14ac:dyDescent="0.2">
      <c r="A95" s="7" t="s">
        <v>6</v>
      </c>
      <c r="B95" s="54">
        <v>297</v>
      </c>
      <c r="C95" s="54">
        <v>101</v>
      </c>
      <c r="D95" s="17">
        <v>118</v>
      </c>
      <c r="E95" s="17">
        <v>28</v>
      </c>
      <c r="F95" s="17">
        <v>38</v>
      </c>
      <c r="G95" s="17">
        <v>9</v>
      </c>
      <c r="H95" s="43">
        <v>3</v>
      </c>
      <c r="I95" s="79">
        <v>3.4</v>
      </c>
    </row>
    <row r="96" spans="1:9" x14ac:dyDescent="0.2">
      <c r="A96" s="7" t="s">
        <v>7</v>
      </c>
      <c r="B96" s="54">
        <v>1151</v>
      </c>
      <c r="C96" s="54">
        <v>542</v>
      </c>
      <c r="D96" s="17">
        <v>391</v>
      </c>
      <c r="E96" s="17">
        <v>103</v>
      </c>
      <c r="F96" s="17">
        <v>85</v>
      </c>
      <c r="G96" s="17">
        <v>27</v>
      </c>
      <c r="H96" s="43">
        <v>3</v>
      </c>
      <c r="I96" s="79">
        <v>0.4</v>
      </c>
    </row>
    <row r="97" spans="1:9" x14ac:dyDescent="0.2">
      <c r="A97" s="7" t="s">
        <v>8</v>
      </c>
      <c r="B97" s="54">
        <v>347</v>
      </c>
      <c r="C97" s="54">
        <v>116</v>
      </c>
      <c r="D97" s="17">
        <v>128</v>
      </c>
      <c r="E97" s="17">
        <v>27</v>
      </c>
      <c r="F97" s="17">
        <v>58</v>
      </c>
      <c r="G97" s="17">
        <v>17</v>
      </c>
      <c r="H97" s="43">
        <v>1</v>
      </c>
      <c r="I97" s="79">
        <v>0</v>
      </c>
    </row>
    <row r="98" spans="1:9" x14ac:dyDescent="0.2">
      <c r="A98" s="7" t="s">
        <v>9</v>
      </c>
      <c r="B98" s="54">
        <v>313</v>
      </c>
      <c r="C98" s="54">
        <v>126</v>
      </c>
      <c r="D98" s="17">
        <v>105</v>
      </c>
      <c r="E98" s="17">
        <v>41</v>
      </c>
      <c r="F98" s="17">
        <v>34</v>
      </c>
      <c r="G98" s="17">
        <v>6</v>
      </c>
      <c r="H98" s="43">
        <v>1</v>
      </c>
      <c r="I98" s="79">
        <v>0</v>
      </c>
    </row>
    <row r="99" spans="1:9" x14ac:dyDescent="0.2">
      <c r="A99" s="7" t="s">
        <v>10</v>
      </c>
      <c r="B99" s="54">
        <v>532</v>
      </c>
      <c r="C99" s="54">
        <v>261</v>
      </c>
      <c r="D99" s="17">
        <v>156</v>
      </c>
      <c r="E99" s="17">
        <v>45</v>
      </c>
      <c r="F99" s="17">
        <v>42</v>
      </c>
      <c r="G99" s="17">
        <v>24</v>
      </c>
      <c r="H99" s="43">
        <v>4</v>
      </c>
      <c r="I99" s="79">
        <v>0.4</v>
      </c>
    </row>
    <row r="100" spans="1:9" x14ac:dyDescent="0.2">
      <c r="A100" s="7" t="s">
        <v>11</v>
      </c>
      <c r="B100" s="54">
        <v>980</v>
      </c>
      <c r="C100" s="54">
        <v>364</v>
      </c>
      <c r="D100" s="17">
        <v>377</v>
      </c>
      <c r="E100" s="17">
        <v>116</v>
      </c>
      <c r="F100" s="17">
        <v>75</v>
      </c>
      <c r="G100" s="17">
        <v>33</v>
      </c>
      <c r="H100" s="43">
        <v>15</v>
      </c>
      <c r="I100" s="79">
        <v>0.9</v>
      </c>
    </row>
    <row r="101" spans="1:9" x14ac:dyDescent="0.2">
      <c r="A101" s="7" t="s">
        <v>12</v>
      </c>
      <c r="B101" s="54">
        <v>2386</v>
      </c>
      <c r="C101" s="54">
        <v>901</v>
      </c>
      <c r="D101" s="17">
        <v>847</v>
      </c>
      <c r="E101" s="17">
        <v>268</v>
      </c>
      <c r="F101" s="17">
        <v>267</v>
      </c>
      <c r="G101" s="17">
        <v>83</v>
      </c>
      <c r="H101" s="43">
        <v>20</v>
      </c>
      <c r="I101" s="79">
        <v>0.2</v>
      </c>
    </row>
    <row r="102" spans="1:9" x14ac:dyDescent="0.2">
      <c r="A102" s="7" t="s">
        <v>23</v>
      </c>
      <c r="B102" s="54">
        <v>416</v>
      </c>
      <c r="C102" s="54">
        <v>141</v>
      </c>
      <c r="D102" s="17">
        <v>138</v>
      </c>
      <c r="E102" s="17">
        <v>50</v>
      </c>
      <c r="F102" s="17">
        <v>51</v>
      </c>
      <c r="G102" s="17">
        <v>23</v>
      </c>
      <c r="H102" s="43">
        <v>13</v>
      </c>
      <c r="I102" s="79">
        <v>0.5</v>
      </c>
    </row>
    <row r="103" spans="1:9" x14ac:dyDescent="0.2">
      <c r="A103" s="7" t="s">
        <v>82</v>
      </c>
      <c r="B103" s="54">
        <v>786</v>
      </c>
      <c r="C103" s="54">
        <v>273</v>
      </c>
      <c r="D103" s="17">
        <v>287</v>
      </c>
      <c r="E103" s="17">
        <v>97</v>
      </c>
      <c r="F103" s="17">
        <v>80</v>
      </c>
      <c r="G103" s="17">
        <v>39</v>
      </c>
      <c r="H103" s="43">
        <v>10</v>
      </c>
      <c r="I103" s="79">
        <v>0.1</v>
      </c>
    </row>
    <row r="104" spans="1:9" x14ac:dyDescent="0.2">
      <c r="A104" s="7" t="s">
        <v>83</v>
      </c>
      <c r="B104" s="54">
        <v>978</v>
      </c>
      <c r="C104" s="54">
        <v>391</v>
      </c>
      <c r="D104" s="17">
        <v>340</v>
      </c>
      <c r="E104" s="17">
        <v>102</v>
      </c>
      <c r="F104" s="17">
        <v>87</v>
      </c>
      <c r="G104" s="17">
        <v>46</v>
      </c>
      <c r="H104" s="43">
        <v>12</v>
      </c>
      <c r="I104" s="79">
        <v>1.2</v>
      </c>
    </row>
    <row r="105" spans="1:9" x14ac:dyDescent="0.2">
      <c r="A105" s="7" t="s">
        <v>84</v>
      </c>
      <c r="B105" s="54">
        <v>153</v>
      </c>
      <c r="C105" s="54">
        <v>51</v>
      </c>
      <c r="D105" s="17">
        <v>65</v>
      </c>
      <c r="E105" s="17">
        <v>17</v>
      </c>
      <c r="F105" s="17">
        <v>15</v>
      </c>
      <c r="G105" s="17">
        <v>3</v>
      </c>
      <c r="H105" s="43">
        <v>2</v>
      </c>
      <c r="I105" s="79">
        <v>0</v>
      </c>
    </row>
    <row r="106" spans="1:9" x14ac:dyDescent="0.2">
      <c r="A106" s="7" t="s">
        <v>85</v>
      </c>
      <c r="B106" s="54">
        <v>491</v>
      </c>
      <c r="C106" s="54">
        <v>166</v>
      </c>
      <c r="D106" s="17">
        <v>188</v>
      </c>
      <c r="E106" s="17">
        <v>61</v>
      </c>
      <c r="F106" s="17">
        <v>53</v>
      </c>
      <c r="G106" s="17">
        <v>19</v>
      </c>
      <c r="H106" s="43">
        <v>4</v>
      </c>
      <c r="I106" s="79">
        <v>0.1</v>
      </c>
    </row>
    <row r="107" spans="1:9" x14ac:dyDescent="0.2">
      <c r="A107" s="7" t="s">
        <v>86</v>
      </c>
      <c r="B107" s="54">
        <v>590</v>
      </c>
      <c r="C107" s="54">
        <v>233</v>
      </c>
      <c r="D107" s="17">
        <v>210</v>
      </c>
      <c r="E107" s="17">
        <v>61</v>
      </c>
      <c r="F107" s="17">
        <v>58</v>
      </c>
      <c r="G107" s="17">
        <v>25</v>
      </c>
      <c r="H107" s="43">
        <v>3</v>
      </c>
      <c r="I107" s="79">
        <v>0.2</v>
      </c>
    </row>
    <row r="108" spans="1:9" x14ac:dyDescent="0.2">
      <c r="A108" s="7" t="s">
        <v>87</v>
      </c>
      <c r="B108" s="54">
        <v>533</v>
      </c>
      <c r="C108" s="54">
        <v>205</v>
      </c>
      <c r="D108" s="17">
        <v>183</v>
      </c>
      <c r="E108" s="17">
        <v>71</v>
      </c>
      <c r="F108" s="17">
        <v>43</v>
      </c>
      <c r="G108" s="17">
        <v>22</v>
      </c>
      <c r="H108" s="43">
        <v>9</v>
      </c>
      <c r="I108" s="79">
        <v>0</v>
      </c>
    </row>
    <row r="109" spans="1:9" x14ac:dyDescent="0.2">
      <c r="A109" s="7" t="s">
        <v>91</v>
      </c>
      <c r="B109" s="54">
        <v>537</v>
      </c>
      <c r="C109" s="54">
        <v>200</v>
      </c>
      <c r="D109" s="17">
        <v>207</v>
      </c>
      <c r="E109" s="17">
        <v>42</v>
      </c>
      <c r="F109" s="17">
        <v>59</v>
      </c>
      <c r="G109" s="17">
        <v>23</v>
      </c>
      <c r="H109" s="43">
        <v>6</v>
      </c>
      <c r="I109" s="79">
        <v>0.3</v>
      </c>
    </row>
    <row r="110" spans="1:9" x14ac:dyDescent="0.2">
      <c r="A110" s="6" t="str">
        <f>VLOOKUP("&lt;Zeilentitel_12&gt;",Uebersetzungen!$B$3:$E$100,Uebersetzungen!$B$2+1,FALSE)</f>
        <v>Region Viamala</v>
      </c>
      <c r="B110" s="48">
        <v>6538</v>
      </c>
      <c r="C110" s="48">
        <v>2401</v>
      </c>
      <c r="D110" s="9">
        <v>2222</v>
      </c>
      <c r="E110" s="9">
        <v>764</v>
      </c>
      <c r="F110" s="9">
        <v>749</v>
      </c>
      <c r="G110" s="9">
        <v>288</v>
      </c>
      <c r="H110" s="47">
        <v>114</v>
      </c>
      <c r="I110" s="78"/>
    </row>
    <row r="111" spans="1:9" x14ac:dyDescent="0.2">
      <c r="A111" s="7" t="s">
        <v>13</v>
      </c>
      <c r="B111" s="54">
        <v>174</v>
      </c>
      <c r="C111" s="54">
        <v>75</v>
      </c>
      <c r="D111" s="17">
        <v>52</v>
      </c>
      <c r="E111" s="17">
        <v>20</v>
      </c>
      <c r="F111" s="17">
        <v>20</v>
      </c>
      <c r="G111" s="17">
        <v>7</v>
      </c>
      <c r="H111" s="43">
        <v>0</v>
      </c>
      <c r="I111" s="79">
        <v>0</v>
      </c>
    </row>
    <row r="112" spans="1:9" x14ac:dyDescent="0.2">
      <c r="A112" s="7" t="s">
        <v>14</v>
      </c>
      <c r="B112" s="54">
        <v>133</v>
      </c>
      <c r="C112" s="54">
        <v>48</v>
      </c>
      <c r="D112" s="17">
        <v>43</v>
      </c>
      <c r="E112" s="17">
        <v>15</v>
      </c>
      <c r="F112" s="17">
        <v>15</v>
      </c>
      <c r="G112" s="17">
        <v>9</v>
      </c>
      <c r="H112" s="43">
        <v>3</v>
      </c>
      <c r="I112" s="79">
        <v>1</v>
      </c>
    </row>
    <row r="113" spans="1:9" x14ac:dyDescent="0.2">
      <c r="A113" s="7" t="s">
        <v>15</v>
      </c>
      <c r="B113" s="54">
        <v>370</v>
      </c>
      <c r="C113" s="54">
        <v>136</v>
      </c>
      <c r="D113" s="17">
        <v>118</v>
      </c>
      <c r="E113" s="17">
        <v>35</v>
      </c>
      <c r="F113" s="17">
        <v>53</v>
      </c>
      <c r="G113" s="17">
        <v>23</v>
      </c>
      <c r="H113" s="43">
        <v>5</v>
      </c>
      <c r="I113" s="79">
        <v>0</v>
      </c>
    </row>
    <row r="114" spans="1:9" x14ac:dyDescent="0.2">
      <c r="A114" s="7" t="s">
        <v>16</v>
      </c>
      <c r="B114" s="54">
        <v>423</v>
      </c>
      <c r="C114" s="54">
        <v>133</v>
      </c>
      <c r="D114" s="17">
        <v>148</v>
      </c>
      <c r="E114" s="17">
        <v>60</v>
      </c>
      <c r="F114" s="17">
        <v>55</v>
      </c>
      <c r="G114" s="17">
        <v>19</v>
      </c>
      <c r="H114" s="43">
        <v>8</v>
      </c>
      <c r="I114" s="79">
        <v>0.5</v>
      </c>
    </row>
    <row r="115" spans="1:9" x14ac:dyDescent="0.2">
      <c r="A115" s="7" t="s">
        <v>17</v>
      </c>
      <c r="B115" s="54">
        <v>1065</v>
      </c>
      <c r="C115" s="54">
        <v>366</v>
      </c>
      <c r="D115" s="17">
        <v>393</v>
      </c>
      <c r="E115" s="17">
        <v>125</v>
      </c>
      <c r="F115" s="17">
        <v>119</v>
      </c>
      <c r="G115" s="17">
        <v>43</v>
      </c>
      <c r="H115" s="43">
        <v>19</v>
      </c>
      <c r="I115" s="79">
        <v>0.7</v>
      </c>
    </row>
    <row r="116" spans="1:9" x14ac:dyDescent="0.2">
      <c r="A116" s="7" t="s">
        <v>18</v>
      </c>
      <c r="B116" s="54">
        <v>107</v>
      </c>
      <c r="C116" s="54">
        <v>36</v>
      </c>
      <c r="D116" s="17">
        <v>34</v>
      </c>
      <c r="E116" s="17">
        <v>11</v>
      </c>
      <c r="F116" s="17">
        <v>16</v>
      </c>
      <c r="G116" s="17">
        <v>7</v>
      </c>
      <c r="H116" s="43">
        <v>3</v>
      </c>
      <c r="I116" s="79">
        <v>0.8</v>
      </c>
    </row>
    <row r="117" spans="1:9" x14ac:dyDescent="0.2">
      <c r="A117" s="7" t="s">
        <v>19</v>
      </c>
      <c r="B117" s="54">
        <v>212</v>
      </c>
      <c r="C117" s="54">
        <v>53</v>
      </c>
      <c r="D117" s="17">
        <v>70</v>
      </c>
      <c r="E117" s="17">
        <v>36</v>
      </c>
      <c r="F117" s="17">
        <v>33</v>
      </c>
      <c r="G117" s="17">
        <v>14</v>
      </c>
      <c r="H117" s="43">
        <v>6</v>
      </c>
      <c r="I117" s="79">
        <v>0.5</v>
      </c>
    </row>
    <row r="118" spans="1:9" x14ac:dyDescent="0.2">
      <c r="A118" s="7" t="s">
        <v>20</v>
      </c>
      <c r="B118" s="54">
        <v>1659</v>
      </c>
      <c r="C118" s="54">
        <v>694</v>
      </c>
      <c r="D118" s="17">
        <v>535</v>
      </c>
      <c r="E118" s="17">
        <v>184</v>
      </c>
      <c r="F118" s="17">
        <v>164</v>
      </c>
      <c r="G118" s="17">
        <v>58</v>
      </c>
      <c r="H118" s="43">
        <v>24</v>
      </c>
      <c r="I118" s="79">
        <v>0</v>
      </c>
    </row>
    <row r="119" spans="1:9" x14ac:dyDescent="0.2">
      <c r="A119" s="7" t="s">
        <v>21</v>
      </c>
      <c r="B119" s="54">
        <v>63</v>
      </c>
      <c r="C119" s="54">
        <v>17</v>
      </c>
      <c r="D119" s="17">
        <v>27</v>
      </c>
      <c r="E119" s="17">
        <v>8</v>
      </c>
      <c r="F119" s="17">
        <v>8</v>
      </c>
      <c r="G119" s="17">
        <v>2</v>
      </c>
      <c r="H119" s="43">
        <v>1</v>
      </c>
      <c r="I119" s="79">
        <v>1.4</v>
      </c>
    </row>
    <row r="120" spans="1:9" x14ac:dyDescent="0.2">
      <c r="A120" s="7" t="s">
        <v>22</v>
      </c>
      <c r="B120" s="54">
        <v>78</v>
      </c>
      <c r="C120" s="54">
        <v>26</v>
      </c>
      <c r="D120" s="17">
        <v>34</v>
      </c>
      <c r="E120" s="17">
        <v>8</v>
      </c>
      <c r="F120" s="17">
        <v>7</v>
      </c>
      <c r="G120" s="17">
        <v>3</v>
      </c>
      <c r="H120" s="43">
        <v>0</v>
      </c>
      <c r="I120" s="79">
        <v>0</v>
      </c>
    </row>
    <row r="121" spans="1:9" x14ac:dyDescent="0.2">
      <c r="A121" s="7" t="s">
        <v>24</v>
      </c>
      <c r="B121" s="54">
        <v>990</v>
      </c>
      <c r="C121" s="54">
        <v>317</v>
      </c>
      <c r="D121" s="17">
        <v>355</v>
      </c>
      <c r="E121" s="17">
        <v>127</v>
      </c>
      <c r="F121" s="17">
        <v>123</v>
      </c>
      <c r="G121" s="17">
        <v>53</v>
      </c>
      <c r="H121" s="43">
        <v>15</v>
      </c>
      <c r="I121" s="79">
        <v>0.4</v>
      </c>
    </row>
    <row r="122" spans="1:9" x14ac:dyDescent="0.2">
      <c r="A122" s="7" t="s">
        <v>25</v>
      </c>
      <c r="B122" s="54">
        <v>75</v>
      </c>
      <c r="C122" s="54">
        <v>35</v>
      </c>
      <c r="D122" s="17">
        <v>19</v>
      </c>
      <c r="E122" s="17">
        <v>9</v>
      </c>
      <c r="F122" s="17">
        <v>4</v>
      </c>
      <c r="G122" s="17">
        <v>2</v>
      </c>
      <c r="H122" s="43">
        <v>6</v>
      </c>
      <c r="I122" s="79">
        <v>1.1000000000000001</v>
      </c>
    </row>
    <row r="123" spans="1:9" x14ac:dyDescent="0.2">
      <c r="A123" s="7" t="s">
        <v>26</v>
      </c>
      <c r="B123" s="54">
        <v>64</v>
      </c>
      <c r="C123" s="54">
        <v>20</v>
      </c>
      <c r="D123" s="17">
        <v>21</v>
      </c>
      <c r="E123" s="17">
        <v>9</v>
      </c>
      <c r="F123" s="17">
        <v>8</v>
      </c>
      <c r="G123" s="17">
        <v>4</v>
      </c>
      <c r="H123" s="43">
        <v>2</v>
      </c>
      <c r="I123" s="79">
        <v>0.6</v>
      </c>
    </row>
    <row r="124" spans="1:9" x14ac:dyDescent="0.2">
      <c r="A124" s="7" t="s">
        <v>27</v>
      </c>
      <c r="B124" s="54">
        <v>437</v>
      </c>
      <c r="C124" s="54">
        <v>181</v>
      </c>
      <c r="D124" s="17">
        <v>140</v>
      </c>
      <c r="E124" s="17">
        <v>39</v>
      </c>
      <c r="F124" s="17">
        <v>55</v>
      </c>
      <c r="G124" s="17">
        <v>16</v>
      </c>
      <c r="H124" s="43">
        <v>6</v>
      </c>
      <c r="I124" s="79">
        <v>0.4</v>
      </c>
    </row>
    <row r="125" spans="1:9" x14ac:dyDescent="0.2">
      <c r="A125" s="7" t="s">
        <v>28</v>
      </c>
      <c r="B125" s="54">
        <v>22</v>
      </c>
      <c r="C125" s="54">
        <v>3</v>
      </c>
      <c r="D125" s="17">
        <v>9</v>
      </c>
      <c r="E125" s="17">
        <v>5</v>
      </c>
      <c r="F125" s="17">
        <v>2</v>
      </c>
      <c r="G125" s="17">
        <v>3</v>
      </c>
      <c r="H125" s="43">
        <v>0</v>
      </c>
      <c r="I125" s="79">
        <v>0</v>
      </c>
    </row>
    <row r="126" spans="1:9" x14ac:dyDescent="0.2">
      <c r="A126" s="7" t="s">
        <v>29</v>
      </c>
      <c r="B126" s="54">
        <v>186</v>
      </c>
      <c r="C126" s="54">
        <v>73</v>
      </c>
      <c r="D126" s="17">
        <v>62</v>
      </c>
      <c r="E126" s="17">
        <v>20</v>
      </c>
      <c r="F126" s="17">
        <v>20</v>
      </c>
      <c r="G126" s="17">
        <v>6</v>
      </c>
      <c r="H126" s="43">
        <v>5</v>
      </c>
      <c r="I126" s="79">
        <v>2.9</v>
      </c>
    </row>
    <row r="127" spans="1:9" x14ac:dyDescent="0.2">
      <c r="A127" s="7" t="s">
        <v>30</v>
      </c>
      <c r="B127" s="54">
        <v>35</v>
      </c>
      <c r="C127" s="54">
        <v>16</v>
      </c>
      <c r="D127" s="17">
        <v>10</v>
      </c>
      <c r="E127" s="17">
        <v>3</v>
      </c>
      <c r="F127" s="17">
        <v>4</v>
      </c>
      <c r="G127" s="17">
        <v>1</v>
      </c>
      <c r="H127" s="43">
        <v>1</v>
      </c>
      <c r="I127" s="79">
        <v>3.8</v>
      </c>
    </row>
    <row r="128" spans="1:9" x14ac:dyDescent="0.2">
      <c r="A128" s="7" t="s">
        <v>93</v>
      </c>
      <c r="B128" s="54">
        <v>282</v>
      </c>
      <c r="C128" s="54">
        <v>116</v>
      </c>
      <c r="D128" s="17">
        <v>95</v>
      </c>
      <c r="E128" s="17">
        <v>31</v>
      </c>
      <c r="F128" s="17">
        <v>26</v>
      </c>
      <c r="G128" s="17">
        <v>10</v>
      </c>
      <c r="H128" s="43">
        <v>4</v>
      </c>
      <c r="I128" s="79">
        <v>1.5</v>
      </c>
    </row>
    <row r="129" spans="1:9" x14ac:dyDescent="0.2">
      <c r="A129" s="7" t="s">
        <v>102</v>
      </c>
      <c r="B129" s="54">
        <v>163</v>
      </c>
      <c r="C129" s="54">
        <v>56</v>
      </c>
      <c r="D129" s="17">
        <v>57</v>
      </c>
      <c r="E129" s="17">
        <v>19</v>
      </c>
      <c r="F129" s="17">
        <v>17</v>
      </c>
      <c r="G129" s="17">
        <v>8</v>
      </c>
      <c r="H129" s="43">
        <v>6</v>
      </c>
      <c r="I129" s="79">
        <v>1.6</v>
      </c>
    </row>
    <row r="130" spans="1:9" x14ac:dyDescent="0.2">
      <c r="A130" s="7"/>
      <c r="B130" s="67"/>
      <c r="C130" s="67"/>
      <c r="D130" s="49"/>
      <c r="E130" s="49"/>
      <c r="F130" s="49"/>
      <c r="G130" s="49"/>
      <c r="H130" s="50"/>
      <c r="I130" s="74"/>
    </row>
    <row r="131" spans="1:9" x14ac:dyDescent="0.2">
      <c r="A131" s="16" t="str">
        <f>VLOOKUP("&lt;Zeilentitel_1&gt;",Uebersetzungen!$B$3:$E$100,Uebersetzungen!$B$2+1,FALSE)</f>
        <v>GRAUBÜNDEN</v>
      </c>
      <c r="B131" s="51">
        <v>99362</v>
      </c>
      <c r="C131" s="51">
        <v>39097</v>
      </c>
      <c r="D131" s="52">
        <v>33830</v>
      </c>
      <c r="E131" s="52">
        <v>11218</v>
      </c>
      <c r="F131" s="52">
        <v>10937</v>
      </c>
      <c r="G131" s="52">
        <v>3306</v>
      </c>
      <c r="H131" s="53">
        <v>974</v>
      </c>
      <c r="I131" s="75"/>
    </row>
    <row r="132" spans="1:9" x14ac:dyDescent="0.2">
      <c r="A132" s="14" t="str">
        <f>VLOOKUP("&lt;Zeilentitel_2&gt;",Uebersetzungen!$B$3:$E$100,Uebersetzungen!$B$2+1,FALSE)</f>
        <v>Region Albula</v>
      </c>
      <c r="B132" s="54">
        <v>4178</v>
      </c>
      <c r="C132" s="54">
        <v>1759</v>
      </c>
      <c r="D132" s="17">
        <v>1442</v>
      </c>
      <c r="E132" s="17">
        <v>394</v>
      </c>
      <c r="F132" s="17">
        <v>411</v>
      </c>
      <c r="G132" s="17">
        <v>133</v>
      </c>
      <c r="H132" s="43">
        <v>39</v>
      </c>
      <c r="I132" s="73"/>
    </row>
    <row r="133" spans="1:9" x14ac:dyDescent="0.2">
      <c r="A133" s="14" t="str">
        <f>VLOOKUP("&lt;Zeilentitel_3&gt;",Uebersetzungen!$B$3:$E$100,Uebersetzungen!$B$2+1,FALSE)</f>
        <v>Region Bernina</v>
      </c>
      <c r="B133" s="54">
        <v>2004</v>
      </c>
      <c r="C133" s="54">
        <v>722</v>
      </c>
      <c r="D133" s="17">
        <v>624</v>
      </c>
      <c r="E133" s="17">
        <v>255</v>
      </c>
      <c r="F133" s="17">
        <v>254</v>
      </c>
      <c r="G133" s="17">
        <v>120</v>
      </c>
      <c r="H133" s="43">
        <v>29</v>
      </c>
      <c r="I133" s="73"/>
    </row>
    <row r="134" spans="1:9" x14ac:dyDescent="0.2">
      <c r="A134" s="14" t="str">
        <f>VLOOKUP("&lt;Zeilentitel_4&gt;",Uebersetzungen!$B$3:$E$100,Uebersetzungen!$B$2+1,FALSE)</f>
        <v>Region Engiadina Bassa/Val Müstair</v>
      </c>
      <c r="B134" s="54">
        <v>4492</v>
      </c>
      <c r="C134" s="54">
        <v>1780</v>
      </c>
      <c r="D134" s="17">
        <v>1551</v>
      </c>
      <c r="E134" s="17">
        <v>522</v>
      </c>
      <c r="F134" s="17">
        <v>471</v>
      </c>
      <c r="G134" s="17">
        <v>132</v>
      </c>
      <c r="H134" s="43">
        <v>36</v>
      </c>
      <c r="I134" s="73"/>
    </row>
    <row r="135" spans="1:9" x14ac:dyDescent="0.2">
      <c r="A135" s="14" t="str">
        <f>VLOOKUP("&lt;Zeilentitel_5&gt;",Uebersetzungen!$B$3:$E$100,Uebersetzungen!$B$2+1,FALSE)</f>
        <v>Region Imboden</v>
      </c>
      <c r="B135" s="54">
        <v>9961</v>
      </c>
      <c r="C135" s="54">
        <v>3416</v>
      </c>
      <c r="D135" s="17">
        <v>3390</v>
      </c>
      <c r="E135" s="17">
        <v>1217</v>
      </c>
      <c r="F135" s="17">
        <v>1458</v>
      </c>
      <c r="G135" s="17">
        <v>364</v>
      </c>
      <c r="H135" s="43">
        <v>116</v>
      </c>
      <c r="I135" s="73"/>
    </row>
    <row r="136" spans="1:9" x14ac:dyDescent="0.2">
      <c r="A136" s="14" t="str">
        <f>VLOOKUP("&lt;Zeilentitel_6&gt;",Uebersetzungen!$B$3:$E$100,Uebersetzungen!$B$2+1,FALSE)</f>
        <v>Region Landquart</v>
      </c>
      <c r="B136" s="54">
        <v>11914</v>
      </c>
      <c r="C136" s="54">
        <v>3942</v>
      </c>
      <c r="D136" s="17">
        <v>4348</v>
      </c>
      <c r="E136" s="17">
        <v>1384</v>
      </c>
      <c r="F136" s="17">
        <v>1646</v>
      </c>
      <c r="G136" s="17">
        <v>458</v>
      </c>
      <c r="H136" s="43">
        <v>136</v>
      </c>
      <c r="I136" s="73"/>
    </row>
    <row r="137" spans="1:9" x14ac:dyDescent="0.2">
      <c r="A137" s="14" t="str">
        <f>VLOOKUP("&lt;Zeilentitel_7&gt;",Uebersetzungen!$B$3:$E$100,Uebersetzungen!$B$2+1,FALSE)</f>
        <v>Region Maloja</v>
      </c>
      <c r="B137" s="54">
        <v>9564</v>
      </c>
      <c r="C137" s="54">
        <v>4212</v>
      </c>
      <c r="D137" s="17">
        <v>3137</v>
      </c>
      <c r="E137" s="17">
        <v>1047</v>
      </c>
      <c r="F137" s="17">
        <v>875</v>
      </c>
      <c r="G137" s="17">
        <v>236</v>
      </c>
      <c r="H137" s="43">
        <v>57</v>
      </c>
      <c r="I137" s="73"/>
    </row>
    <row r="138" spans="1:9" x14ac:dyDescent="0.2">
      <c r="A138" s="14" t="str">
        <f>VLOOKUP("&lt;Zeilentitel_8&gt;",Uebersetzungen!$B$3:$E$100,Uebersetzungen!$B$2+1,FALSE)</f>
        <v>Region Moesa</v>
      </c>
      <c r="B138" s="54">
        <v>4410</v>
      </c>
      <c r="C138" s="54">
        <v>1723</v>
      </c>
      <c r="D138" s="17">
        <v>1408</v>
      </c>
      <c r="E138" s="17">
        <v>605</v>
      </c>
      <c r="F138" s="17">
        <v>501</v>
      </c>
      <c r="G138" s="17">
        <v>140</v>
      </c>
      <c r="H138" s="43">
        <v>33</v>
      </c>
      <c r="I138" s="73"/>
    </row>
    <row r="139" spans="1:9" x14ac:dyDescent="0.2">
      <c r="A139" s="14" t="str">
        <f>VLOOKUP("&lt;Zeilentitel_9&gt;",Uebersetzungen!$B$3:$E$100,Uebersetzungen!$B$2+1,FALSE)</f>
        <v>Region Plessur</v>
      </c>
      <c r="B139" s="54">
        <v>22831</v>
      </c>
      <c r="C139" s="54">
        <v>9925</v>
      </c>
      <c r="D139" s="17">
        <v>7527</v>
      </c>
      <c r="E139" s="17">
        <v>2476</v>
      </c>
      <c r="F139" s="17">
        <v>2155</v>
      </c>
      <c r="G139" s="17">
        <v>590</v>
      </c>
      <c r="H139" s="43">
        <v>158</v>
      </c>
      <c r="I139" s="73"/>
    </row>
    <row r="140" spans="1:9" x14ac:dyDescent="0.2">
      <c r="A140" s="14" t="str">
        <f>VLOOKUP("&lt;Zeilentitel_10&gt;",Uebersetzungen!$B$3:$E$100,Uebersetzungen!$B$2+1,FALSE)</f>
        <v>Region Prättigau/Davos</v>
      </c>
      <c r="B140" s="54">
        <v>12980</v>
      </c>
      <c r="C140" s="54">
        <v>5146</v>
      </c>
      <c r="D140" s="17">
        <v>4441</v>
      </c>
      <c r="E140" s="17">
        <v>1425</v>
      </c>
      <c r="F140" s="17">
        <v>1372</v>
      </c>
      <c r="G140" s="17">
        <v>446</v>
      </c>
      <c r="H140" s="43">
        <v>150</v>
      </c>
      <c r="I140" s="73"/>
    </row>
    <row r="141" spans="1:9" x14ac:dyDescent="0.2">
      <c r="A141" s="14" t="str">
        <f>VLOOKUP("&lt;Zeilentitel_11&gt;",Uebersetzungen!$B$3:$E$100,Uebersetzungen!$B$2+1,FALSE)</f>
        <v>Region Surselva</v>
      </c>
      <c r="B141" s="54">
        <v>10490</v>
      </c>
      <c r="C141" s="54">
        <v>4071</v>
      </c>
      <c r="D141" s="17">
        <v>3740</v>
      </c>
      <c r="E141" s="17">
        <v>1129</v>
      </c>
      <c r="F141" s="17">
        <v>1045</v>
      </c>
      <c r="G141" s="17">
        <v>399</v>
      </c>
      <c r="H141" s="43">
        <v>106</v>
      </c>
      <c r="I141" s="73"/>
    </row>
    <row r="142" spans="1:9" ht="13.5" thickBot="1" x14ac:dyDescent="0.25">
      <c r="A142" s="15" t="str">
        <f>VLOOKUP("&lt;Zeilentitel_12&gt;",Uebersetzungen!$B$3:$E$100,Uebersetzungen!$B$2+1,FALSE)</f>
        <v>Region Viamala</v>
      </c>
      <c r="B142" s="60">
        <v>6538</v>
      </c>
      <c r="C142" s="60">
        <v>2401</v>
      </c>
      <c r="D142" s="55">
        <v>2222</v>
      </c>
      <c r="E142" s="55">
        <v>764</v>
      </c>
      <c r="F142" s="55">
        <v>749</v>
      </c>
      <c r="G142" s="55">
        <v>288</v>
      </c>
      <c r="H142" s="56">
        <v>114</v>
      </c>
      <c r="I142" s="76"/>
    </row>
    <row r="143" spans="1:9" x14ac:dyDescent="0.2">
      <c r="A143" s="19"/>
      <c r="B143" s="17"/>
      <c r="C143" s="17"/>
      <c r="D143" s="17"/>
      <c r="E143" s="17"/>
      <c r="F143" s="17"/>
      <c r="G143" s="17"/>
      <c r="H143" s="17"/>
      <c r="I143" s="17"/>
    </row>
    <row r="144" spans="1:9" ht="25.5" customHeight="1" x14ac:dyDescent="0.2">
      <c r="A144" s="80" t="str">
        <f>VLOOKUP("&lt;Legende_1&gt;",Uebersetzungen!$B$3:$E$100,Uebersetzungen!$B$2+1,FALSE)</f>
        <v>Um die Auswertung der Daten zu erleichtern, wurden fehlende Werte in der GWS statistisch eingesetzt. Bei kleinräumigen Auswertungen kann deshalb nicht ausgeschlossen werden, dass diese Ergänzungen zu Verzerrungen führen. Kleinräumige Analysen sind demzufolge mit Vorsicht zu interpretieren.</v>
      </c>
      <c r="B144" s="80"/>
      <c r="C144" s="80"/>
      <c r="D144" s="80"/>
      <c r="E144" s="80"/>
      <c r="F144" s="80"/>
      <c r="G144" s="80"/>
      <c r="H144" s="80"/>
      <c r="I144" s="80"/>
    </row>
    <row r="146" spans="1:9" ht="25.5" customHeight="1" x14ac:dyDescent="0.2">
      <c r="A146" s="80" t="str">
        <f>VLOOKUP("&lt;Legende_2&gt;",Uebersetzungen!$B$3:$E$100,Uebersetzungen!$B$2+1,FALSE)</f>
        <v>(*) Bewohnte Wohnungen: Wohnungen denen eindeutig mindestens eine Person zugeordnet werden konnten. Es werden sämtliche Personen in Privathaushalten berücksichtigt, die in einer Gemeinde gemeldet sind, unabhängig vom Meldeverhältnis.</v>
      </c>
      <c r="B146" s="80"/>
      <c r="C146" s="80"/>
      <c r="D146" s="80"/>
      <c r="E146" s="80"/>
      <c r="F146" s="80"/>
      <c r="G146" s="80"/>
      <c r="H146" s="80"/>
      <c r="I146" s="80"/>
    </row>
    <row r="148" spans="1:9" x14ac:dyDescent="0.2">
      <c r="A148" s="5" t="str">
        <f>VLOOKUP("&lt;Quelle_1&gt;",Uebersetzungen!$B$3:$E$53,Uebersetzungen!$B$2+1,FALSE)</f>
        <v>Quelle: BFS (Gebäude- und Wohnungsstatistik)</v>
      </c>
    </row>
    <row r="149" spans="1:9" x14ac:dyDescent="0.2">
      <c r="A149" s="10" t="str">
        <f>VLOOKUP("&lt;Aktualisierung&gt;",Uebersetzungen!$B$3:$E$53,Uebersetzungen!$B$2+1,FALSE)</f>
        <v>Letztmals aktualisiert am: 22.09.2025</v>
      </c>
    </row>
  </sheetData>
  <sheetProtection sheet="1" objects="1" scenarios="1"/>
  <mergeCells count="6">
    <mergeCell ref="A146:I146"/>
    <mergeCell ref="A7:B7"/>
    <mergeCell ref="A9:I9"/>
    <mergeCell ref="B13:I13"/>
    <mergeCell ref="I14:I15"/>
    <mergeCell ref="A144:I144"/>
  </mergeCells>
  <pageMargins left="0.7" right="0.7" top="0.78740157499999996" bottom="0.78740157499999996"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1505" r:id="rId4" name="Option Button 1">
              <controlPr defaultSize="0" autoFill="0" autoLine="0" autoPict="0">
                <anchor moveWithCells="1">
                  <from>
                    <xdr:col>4</xdr:col>
                    <xdr:colOff>428625</xdr:colOff>
                    <xdr:row>1</xdr:row>
                    <xdr:rowOff>114300</xdr:rowOff>
                  </from>
                  <to>
                    <xdr:col>5</xdr:col>
                    <xdr:colOff>552450</xdr:colOff>
                    <xdr:row>2</xdr:row>
                    <xdr:rowOff>142875</xdr:rowOff>
                  </to>
                </anchor>
              </controlPr>
            </control>
          </mc:Choice>
        </mc:AlternateContent>
        <mc:AlternateContent xmlns:mc="http://schemas.openxmlformats.org/markup-compatibility/2006">
          <mc:Choice Requires="x14">
            <control shapeId="21506" r:id="rId5" name="Option Button 2">
              <controlPr defaultSize="0" autoFill="0" autoLine="0" autoPict="0">
                <anchor moveWithCells="1">
                  <from>
                    <xdr:col>4</xdr:col>
                    <xdr:colOff>428625</xdr:colOff>
                    <xdr:row>2</xdr:row>
                    <xdr:rowOff>104775</xdr:rowOff>
                  </from>
                  <to>
                    <xdr:col>6</xdr:col>
                    <xdr:colOff>28575</xdr:colOff>
                    <xdr:row>3</xdr:row>
                    <xdr:rowOff>114300</xdr:rowOff>
                  </to>
                </anchor>
              </controlPr>
            </control>
          </mc:Choice>
        </mc:AlternateContent>
        <mc:AlternateContent xmlns:mc="http://schemas.openxmlformats.org/markup-compatibility/2006">
          <mc:Choice Requires="x14">
            <control shapeId="21507" r:id="rId6" name="Option Button 3">
              <controlPr defaultSize="0" autoFill="0" autoLine="0" autoPict="0">
                <anchor moveWithCells="1">
                  <from>
                    <xdr:col>4</xdr:col>
                    <xdr:colOff>428625</xdr:colOff>
                    <xdr:row>3</xdr:row>
                    <xdr:rowOff>66675</xdr:rowOff>
                  </from>
                  <to>
                    <xdr:col>5</xdr:col>
                    <xdr:colOff>552450</xdr:colOff>
                    <xdr:row>4</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5"/>
  <sheetViews>
    <sheetView topLeftCell="A4" workbookViewId="0">
      <selection activeCell="H40" sqref="H40"/>
    </sheetView>
  </sheetViews>
  <sheetFormatPr baseColWidth="10" defaultColWidth="12.5703125" defaultRowHeight="12.75" x14ac:dyDescent="0.2"/>
  <cols>
    <col min="1" max="1" width="8.5703125" style="24" bestFit="1" customWidth="1"/>
    <col min="2" max="2" width="19.140625" style="24" customWidth="1"/>
    <col min="3" max="3" width="46.7109375" style="24" bestFit="1" customWidth="1"/>
    <col min="4" max="4" width="47.5703125" style="24" bestFit="1" customWidth="1"/>
    <col min="5" max="5" width="47" style="24" bestFit="1" customWidth="1"/>
    <col min="6" max="16384" width="12.5703125" style="24"/>
  </cols>
  <sheetData>
    <row r="1" spans="1:6" x14ac:dyDescent="0.2">
      <c r="A1" s="20" t="s">
        <v>103</v>
      </c>
      <c r="B1" s="20" t="s">
        <v>104</v>
      </c>
      <c r="C1" s="20" t="s">
        <v>105</v>
      </c>
      <c r="D1" s="20" t="s">
        <v>106</v>
      </c>
      <c r="E1" s="20" t="s">
        <v>107</v>
      </c>
      <c r="F1" s="21"/>
    </row>
    <row r="2" spans="1:6" x14ac:dyDescent="0.2">
      <c r="A2" s="22" t="s">
        <v>108</v>
      </c>
      <c r="B2" s="23">
        <v>1</v>
      </c>
      <c r="C2" s="21"/>
      <c r="D2" s="21"/>
      <c r="E2" s="21"/>
      <c r="F2" s="21"/>
    </row>
    <row r="3" spans="1:6" x14ac:dyDescent="0.2">
      <c r="A3" s="22"/>
      <c r="B3" s="24" t="s">
        <v>109</v>
      </c>
      <c r="C3" s="25" t="s">
        <v>110</v>
      </c>
      <c r="D3" s="25" t="s">
        <v>111</v>
      </c>
      <c r="E3" s="25" t="s">
        <v>112</v>
      </c>
      <c r="F3" s="21"/>
    </row>
    <row r="4" spans="1:6" ht="25.5" x14ac:dyDescent="0.2">
      <c r="A4" s="22" t="s">
        <v>113</v>
      </c>
      <c r="B4" s="64" t="s">
        <v>114</v>
      </c>
      <c r="C4" s="71" t="s">
        <v>254</v>
      </c>
      <c r="D4" s="71" t="s">
        <v>255</v>
      </c>
      <c r="E4" s="71" t="s">
        <v>256</v>
      </c>
      <c r="F4" s="21"/>
    </row>
    <row r="5" spans="1:6" x14ac:dyDescent="0.2">
      <c r="A5" s="22"/>
      <c r="B5" s="24" t="s">
        <v>115</v>
      </c>
      <c r="C5" s="25" t="s">
        <v>251</v>
      </c>
      <c r="D5" s="25" t="s">
        <v>252</v>
      </c>
      <c r="E5" s="25" t="s">
        <v>253</v>
      </c>
      <c r="F5" s="21"/>
    </row>
    <row r="6" spans="1:6" x14ac:dyDescent="0.2">
      <c r="A6" s="22"/>
      <c r="B6" s="22"/>
      <c r="C6" s="27"/>
      <c r="D6" s="27"/>
      <c r="E6" s="27"/>
      <c r="F6" s="21"/>
    </row>
    <row r="7" spans="1:6" x14ac:dyDescent="0.2">
      <c r="A7" s="22"/>
      <c r="B7" s="37" t="s">
        <v>183</v>
      </c>
      <c r="C7" s="25" t="s">
        <v>217</v>
      </c>
      <c r="D7" s="25" t="s">
        <v>218</v>
      </c>
      <c r="E7" s="25" t="s">
        <v>219</v>
      </c>
      <c r="F7" s="21"/>
    </row>
    <row r="8" spans="1:6" x14ac:dyDescent="0.2">
      <c r="A8" s="22" t="s">
        <v>116</v>
      </c>
      <c r="B8" s="24" t="s">
        <v>117</v>
      </c>
      <c r="C8" s="25" t="s">
        <v>0</v>
      </c>
      <c r="D8" s="25" t="s">
        <v>0</v>
      </c>
      <c r="E8" s="25" t="s">
        <v>170</v>
      </c>
      <c r="F8" s="21"/>
    </row>
    <row r="9" spans="1:6" x14ac:dyDescent="0.2">
      <c r="A9" s="22"/>
      <c r="B9" s="24" t="s">
        <v>118</v>
      </c>
      <c r="C9" s="25" t="s">
        <v>184</v>
      </c>
      <c r="D9" s="37" t="s">
        <v>186</v>
      </c>
      <c r="E9" s="37" t="s">
        <v>187</v>
      </c>
      <c r="F9" s="21"/>
    </row>
    <row r="10" spans="1:6" ht="25.5" x14ac:dyDescent="0.2">
      <c r="A10" s="22"/>
      <c r="B10" s="24" t="s">
        <v>119</v>
      </c>
      <c r="C10" s="25" t="s">
        <v>216</v>
      </c>
      <c r="D10" s="25" t="s">
        <v>215</v>
      </c>
      <c r="E10" s="25" t="s">
        <v>214</v>
      </c>
      <c r="F10" s="21"/>
    </row>
    <row r="11" spans="1:6" x14ac:dyDescent="0.2">
      <c r="A11" s="22"/>
      <c r="B11" s="24" t="s">
        <v>120</v>
      </c>
      <c r="C11" s="25"/>
      <c r="D11" s="25"/>
      <c r="E11" s="25"/>
      <c r="F11" s="21"/>
    </row>
    <row r="12" spans="1:6" x14ac:dyDescent="0.2">
      <c r="A12" s="22"/>
      <c r="B12" s="22"/>
      <c r="C12" s="27"/>
      <c r="D12" s="27"/>
      <c r="E12" s="27"/>
      <c r="F12" s="22"/>
    </row>
    <row r="13" spans="1:6" x14ac:dyDescent="0.2">
      <c r="A13" s="22"/>
      <c r="B13" s="37" t="s">
        <v>171</v>
      </c>
      <c r="C13" s="61" t="s">
        <v>188</v>
      </c>
      <c r="D13" s="61" t="s">
        <v>193</v>
      </c>
      <c r="E13" s="61" t="s">
        <v>200</v>
      </c>
      <c r="F13" s="21"/>
    </row>
    <row r="14" spans="1:6" x14ac:dyDescent="0.2">
      <c r="A14" s="22"/>
      <c r="B14" s="37" t="s">
        <v>172</v>
      </c>
      <c r="C14" s="61" t="s">
        <v>189</v>
      </c>
      <c r="D14" s="62" t="s">
        <v>194</v>
      </c>
      <c r="E14" s="62" t="s">
        <v>201</v>
      </c>
      <c r="F14" s="21"/>
    </row>
    <row r="15" spans="1:6" x14ac:dyDescent="0.2">
      <c r="A15" s="22"/>
      <c r="B15" s="37" t="s">
        <v>173</v>
      </c>
      <c r="C15" s="61" t="s">
        <v>190</v>
      </c>
      <c r="D15" s="63" t="s">
        <v>195</v>
      </c>
      <c r="E15" s="63" t="s">
        <v>202</v>
      </c>
      <c r="F15" s="21"/>
    </row>
    <row r="16" spans="1:6" x14ac:dyDescent="0.2">
      <c r="A16" s="22"/>
      <c r="B16" s="37" t="s">
        <v>174</v>
      </c>
      <c r="C16" s="61" t="s">
        <v>191</v>
      </c>
      <c r="D16" s="61" t="s">
        <v>196</v>
      </c>
      <c r="E16" s="61" t="s">
        <v>203</v>
      </c>
      <c r="F16" s="21"/>
    </row>
    <row r="17" spans="1:8" x14ac:dyDescent="0.2">
      <c r="A17" s="22"/>
      <c r="B17" s="37" t="s">
        <v>175</v>
      </c>
      <c r="C17" s="61" t="s">
        <v>192</v>
      </c>
      <c r="D17" s="61" t="s">
        <v>197</v>
      </c>
      <c r="E17" s="61" t="s">
        <v>204</v>
      </c>
      <c r="F17" s="21"/>
    </row>
    <row r="18" spans="1:8" x14ac:dyDescent="0.2">
      <c r="A18" s="22"/>
      <c r="B18" s="37" t="s">
        <v>176</v>
      </c>
      <c r="C18" s="61" t="s">
        <v>199</v>
      </c>
      <c r="D18" s="61" t="s">
        <v>198</v>
      </c>
      <c r="E18" s="61" t="s">
        <v>205</v>
      </c>
      <c r="F18" s="21"/>
    </row>
    <row r="19" spans="1:8" x14ac:dyDescent="0.2">
      <c r="A19" s="22"/>
      <c r="B19" s="21"/>
      <c r="C19" s="32"/>
      <c r="D19" s="32"/>
      <c r="E19" s="32"/>
      <c r="F19" s="21"/>
    </row>
    <row r="20" spans="1:8" x14ac:dyDescent="0.2">
      <c r="A20" s="22" t="s">
        <v>113</v>
      </c>
      <c r="B20" s="24" t="s">
        <v>121</v>
      </c>
      <c r="C20" s="25" t="s">
        <v>88</v>
      </c>
      <c r="D20" s="25" t="s">
        <v>122</v>
      </c>
      <c r="E20" s="25" t="s">
        <v>123</v>
      </c>
      <c r="F20" s="21"/>
    </row>
    <row r="21" spans="1:8" x14ac:dyDescent="0.2">
      <c r="A21" s="21"/>
      <c r="B21" s="24" t="s">
        <v>124</v>
      </c>
      <c r="C21" s="29" t="s">
        <v>125</v>
      </c>
      <c r="D21" s="25" t="s">
        <v>126</v>
      </c>
      <c r="E21" s="25" t="s">
        <v>127</v>
      </c>
      <c r="F21" s="21"/>
    </row>
    <row r="22" spans="1:8" x14ac:dyDescent="0.2">
      <c r="A22" s="21"/>
      <c r="B22" s="24" t="s">
        <v>128</v>
      </c>
      <c r="C22" s="29" t="s">
        <v>129</v>
      </c>
      <c r="D22" s="25" t="s">
        <v>130</v>
      </c>
      <c r="E22" s="25" t="s">
        <v>131</v>
      </c>
      <c r="F22" s="21"/>
    </row>
    <row r="23" spans="1:8" x14ac:dyDescent="0.2">
      <c r="A23" s="21"/>
      <c r="B23" s="24" t="s">
        <v>132</v>
      </c>
      <c r="C23" s="29" t="s">
        <v>133</v>
      </c>
      <c r="D23" s="25" t="s">
        <v>134</v>
      </c>
      <c r="E23" s="25" t="s">
        <v>135</v>
      </c>
      <c r="F23" s="21"/>
    </row>
    <row r="24" spans="1:8" x14ac:dyDescent="0.2">
      <c r="A24" s="21"/>
      <c r="B24" s="24" t="s">
        <v>136</v>
      </c>
      <c r="C24" s="29" t="s">
        <v>137</v>
      </c>
      <c r="D24" s="25" t="s">
        <v>138</v>
      </c>
      <c r="E24" s="25" t="s">
        <v>139</v>
      </c>
      <c r="F24" s="21"/>
    </row>
    <row r="25" spans="1:8" x14ac:dyDescent="0.2">
      <c r="A25" s="21"/>
      <c r="B25" s="24" t="s">
        <v>140</v>
      </c>
      <c r="C25" s="29" t="s">
        <v>141</v>
      </c>
      <c r="D25" s="25" t="s">
        <v>142</v>
      </c>
      <c r="E25" s="25" t="s">
        <v>143</v>
      </c>
      <c r="F25" s="21"/>
      <c r="H25" s="26"/>
    </row>
    <row r="26" spans="1:8" x14ac:dyDescent="0.2">
      <c r="A26" s="21"/>
      <c r="B26" s="24" t="s">
        <v>144</v>
      </c>
      <c r="C26" s="29" t="s">
        <v>145</v>
      </c>
      <c r="D26" s="25" t="s">
        <v>146</v>
      </c>
      <c r="E26" s="25" t="s">
        <v>147</v>
      </c>
      <c r="F26" s="21"/>
      <c r="H26" s="26"/>
    </row>
    <row r="27" spans="1:8" x14ac:dyDescent="0.2">
      <c r="A27" s="21"/>
      <c r="B27" s="24" t="s">
        <v>148</v>
      </c>
      <c r="C27" s="29" t="s">
        <v>149</v>
      </c>
      <c r="D27" s="25" t="s">
        <v>150</v>
      </c>
      <c r="E27" s="25" t="s">
        <v>151</v>
      </c>
      <c r="F27" s="21"/>
      <c r="H27" s="26"/>
    </row>
    <row r="28" spans="1:8" x14ac:dyDescent="0.2">
      <c r="A28" s="21"/>
      <c r="B28" s="24" t="s">
        <v>152</v>
      </c>
      <c r="C28" s="29" t="s">
        <v>153</v>
      </c>
      <c r="D28" s="25" t="s">
        <v>154</v>
      </c>
      <c r="E28" s="25" t="s">
        <v>155</v>
      </c>
      <c r="F28" s="21"/>
      <c r="H28" s="26"/>
    </row>
    <row r="29" spans="1:8" x14ac:dyDescent="0.2">
      <c r="A29" s="21"/>
      <c r="B29" s="24" t="s">
        <v>156</v>
      </c>
      <c r="C29" s="29" t="s">
        <v>157</v>
      </c>
      <c r="D29" s="25" t="s">
        <v>158</v>
      </c>
      <c r="E29" s="25" t="s">
        <v>159</v>
      </c>
      <c r="F29" s="21"/>
      <c r="H29" s="26"/>
    </row>
    <row r="30" spans="1:8" x14ac:dyDescent="0.2">
      <c r="A30" s="21"/>
      <c r="B30" s="24" t="s">
        <v>160</v>
      </c>
      <c r="C30" s="29" t="s">
        <v>161</v>
      </c>
      <c r="D30" s="25" t="s">
        <v>162</v>
      </c>
      <c r="E30" s="25" t="s">
        <v>163</v>
      </c>
      <c r="F30" s="21"/>
      <c r="H30" s="26"/>
    </row>
    <row r="31" spans="1:8" x14ac:dyDescent="0.2">
      <c r="A31" s="21"/>
      <c r="B31" s="24" t="s">
        <v>164</v>
      </c>
      <c r="C31" s="29" t="s">
        <v>165</v>
      </c>
      <c r="D31" s="25" t="s">
        <v>166</v>
      </c>
      <c r="E31" s="25" t="s">
        <v>167</v>
      </c>
      <c r="F31" s="21"/>
      <c r="H31" s="26"/>
    </row>
    <row r="32" spans="1:8" x14ac:dyDescent="0.2">
      <c r="A32" s="21"/>
      <c r="B32" s="21"/>
      <c r="C32" s="28"/>
      <c r="D32" s="28"/>
      <c r="E32" s="28"/>
      <c r="F32" s="21"/>
      <c r="H32" s="26"/>
    </row>
    <row r="33" spans="1:17" s="26" customFormat="1" ht="90" customHeight="1" x14ac:dyDescent="0.2">
      <c r="A33" s="22"/>
      <c r="B33" s="24" t="s">
        <v>177</v>
      </c>
      <c r="C33" s="29" t="s">
        <v>185</v>
      </c>
      <c r="D33" s="29" t="s">
        <v>209</v>
      </c>
      <c r="E33" s="29" t="s">
        <v>210</v>
      </c>
      <c r="F33" s="21"/>
      <c r="G33" s="70"/>
      <c r="H33" s="70"/>
      <c r="I33" s="70"/>
      <c r="J33" s="70"/>
      <c r="K33" s="70"/>
      <c r="L33" s="70"/>
      <c r="M33" s="70"/>
      <c r="N33" s="70"/>
      <c r="O33" s="70"/>
      <c r="P33" s="70"/>
      <c r="Q33" s="70"/>
    </row>
    <row r="34" spans="1:17" s="26" customFormat="1" ht="11.25" customHeight="1" x14ac:dyDescent="0.2">
      <c r="A34" s="21"/>
      <c r="B34" s="24" t="s">
        <v>178</v>
      </c>
      <c r="C34" s="29" t="s">
        <v>211</v>
      </c>
      <c r="D34" s="25" t="s">
        <v>212</v>
      </c>
      <c r="E34" s="25" t="s">
        <v>213</v>
      </c>
      <c r="F34" s="21"/>
    </row>
    <row r="35" spans="1:17" s="26" customFormat="1" x14ac:dyDescent="0.2">
      <c r="A35" s="21"/>
      <c r="B35" s="21"/>
      <c r="C35" s="28"/>
      <c r="D35" s="28"/>
      <c r="E35" s="28"/>
      <c r="F35" s="21"/>
    </row>
    <row r="36" spans="1:17" ht="25.5" x14ac:dyDescent="0.2">
      <c r="A36" s="21" t="s">
        <v>116</v>
      </c>
      <c r="B36" s="24" t="s">
        <v>168</v>
      </c>
      <c r="C36" s="61" t="s">
        <v>206</v>
      </c>
      <c r="D36" s="61" t="s">
        <v>207</v>
      </c>
      <c r="E36" s="61" t="s">
        <v>208</v>
      </c>
      <c r="F36" s="21"/>
      <c r="H36" s="26"/>
    </row>
    <row r="37" spans="1:17" x14ac:dyDescent="0.2">
      <c r="A37" s="21" t="s">
        <v>113</v>
      </c>
      <c r="B37" s="30" t="s">
        <v>169</v>
      </c>
      <c r="C37" s="31" t="s">
        <v>257</v>
      </c>
      <c r="D37" s="31" t="s">
        <v>258</v>
      </c>
      <c r="E37" s="31" t="s">
        <v>259</v>
      </c>
      <c r="F37" s="21"/>
      <c r="H37" s="26"/>
    </row>
    <row r="38" spans="1:17" x14ac:dyDescent="0.2">
      <c r="A38" s="21"/>
      <c r="B38" s="21"/>
      <c r="C38" s="32"/>
      <c r="D38" s="32"/>
      <c r="E38" s="32"/>
      <c r="F38" s="21"/>
      <c r="H38" s="26"/>
    </row>
    <row r="39" spans="1:17" x14ac:dyDescent="0.2">
      <c r="A39" s="22"/>
      <c r="B39" s="23"/>
      <c r="C39" s="32"/>
      <c r="D39" s="32"/>
      <c r="E39" s="32"/>
      <c r="F39" s="21"/>
      <c r="H39" s="26"/>
    </row>
    <row r="40" spans="1:17" ht="25.5" x14ac:dyDescent="0.2">
      <c r="A40" s="22" t="s">
        <v>179</v>
      </c>
      <c r="B40" s="72" t="s">
        <v>180</v>
      </c>
      <c r="C40" s="71" t="s">
        <v>260</v>
      </c>
      <c r="D40" s="71" t="s">
        <v>261</v>
      </c>
      <c r="E40" s="71" t="s">
        <v>262</v>
      </c>
      <c r="F40" s="21"/>
    </row>
    <row r="41" spans="1:17" x14ac:dyDescent="0.2">
      <c r="A41" s="22"/>
      <c r="B41" s="37" t="s">
        <v>181</v>
      </c>
      <c r="C41" s="25" t="s">
        <v>251</v>
      </c>
      <c r="D41" s="25" t="s">
        <v>252</v>
      </c>
      <c r="E41" s="25" t="s">
        <v>253</v>
      </c>
      <c r="F41" s="21"/>
    </row>
    <row r="42" spans="1:17" x14ac:dyDescent="0.2">
      <c r="A42" s="22"/>
      <c r="B42" s="22"/>
      <c r="C42" s="27"/>
      <c r="D42" s="27"/>
      <c r="E42" s="27"/>
      <c r="F42" s="21"/>
    </row>
    <row r="43" spans="1:17" x14ac:dyDescent="0.2">
      <c r="A43" s="22"/>
      <c r="B43" s="37" t="s">
        <v>220</v>
      </c>
      <c r="C43" s="25" t="s">
        <v>217</v>
      </c>
      <c r="D43" s="25" t="s">
        <v>218</v>
      </c>
      <c r="E43" s="25" t="s">
        <v>219</v>
      </c>
      <c r="F43" s="21"/>
    </row>
    <row r="44" spans="1:17" x14ac:dyDescent="0.2">
      <c r="A44" s="22" t="s">
        <v>116</v>
      </c>
      <c r="B44" s="37" t="s">
        <v>221</v>
      </c>
      <c r="C44" s="25" t="s">
        <v>0</v>
      </c>
      <c r="D44" s="25" t="s">
        <v>0</v>
      </c>
      <c r="E44" s="25" t="s">
        <v>170</v>
      </c>
      <c r="F44" s="21"/>
    </row>
    <row r="45" spans="1:17" x14ac:dyDescent="0.2">
      <c r="A45" s="22"/>
      <c r="B45" s="37" t="s">
        <v>222</v>
      </c>
      <c r="C45" s="25" t="s">
        <v>223</v>
      </c>
      <c r="D45" s="37" t="s">
        <v>231</v>
      </c>
      <c r="E45" s="37" t="s">
        <v>232</v>
      </c>
      <c r="F45" s="21"/>
    </row>
    <row r="46" spans="1:17" ht="25.5" x14ac:dyDescent="0.2">
      <c r="A46" s="22"/>
      <c r="B46" s="37" t="s">
        <v>182</v>
      </c>
      <c r="C46" s="25" t="s">
        <v>216</v>
      </c>
      <c r="D46" s="25" t="s">
        <v>215</v>
      </c>
      <c r="E46" s="25" t="s">
        <v>214</v>
      </c>
      <c r="F46" s="21"/>
    </row>
    <row r="47" spans="1:17" x14ac:dyDescent="0.2">
      <c r="A47" s="22"/>
      <c r="B47" s="37" t="s">
        <v>224</v>
      </c>
      <c r="C47" s="25"/>
      <c r="D47" s="25"/>
      <c r="E47" s="25"/>
      <c r="F47" s="21"/>
    </row>
    <row r="48" spans="1:17" x14ac:dyDescent="0.2">
      <c r="A48" s="22"/>
      <c r="B48" s="22"/>
      <c r="C48" s="27"/>
      <c r="D48" s="27"/>
      <c r="E48" s="27"/>
      <c r="F48" s="22"/>
    </row>
    <row r="49" spans="1:6" x14ac:dyDescent="0.2">
      <c r="A49" s="22"/>
      <c r="B49" s="37" t="s">
        <v>225</v>
      </c>
      <c r="C49" s="61" t="s">
        <v>233</v>
      </c>
      <c r="D49" s="61" t="s">
        <v>240</v>
      </c>
      <c r="E49" s="61" t="s">
        <v>239</v>
      </c>
      <c r="F49" s="21"/>
    </row>
    <row r="50" spans="1:6" x14ac:dyDescent="0.2">
      <c r="A50" s="22"/>
      <c r="B50" s="37" t="s">
        <v>226</v>
      </c>
      <c r="C50" s="61" t="s">
        <v>234</v>
      </c>
      <c r="D50" s="61" t="s">
        <v>241</v>
      </c>
      <c r="E50" s="62" t="s">
        <v>246</v>
      </c>
      <c r="F50" s="21"/>
    </row>
    <row r="51" spans="1:6" x14ac:dyDescent="0.2">
      <c r="A51" s="22"/>
      <c r="B51" s="37" t="s">
        <v>227</v>
      </c>
      <c r="C51" s="61" t="s">
        <v>235</v>
      </c>
      <c r="D51" s="61" t="s">
        <v>242</v>
      </c>
      <c r="E51" s="63" t="s">
        <v>247</v>
      </c>
      <c r="F51" s="21"/>
    </row>
    <row r="52" spans="1:6" x14ac:dyDescent="0.2">
      <c r="A52" s="22"/>
      <c r="B52" s="37" t="s">
        <v>228</v>
      </c>
      <c r="C52" s="61" t="s">
        <v>238</v>
      </c>
      <c r="D52" s="61" t="s">
        <v>243</v>
      </c>
      <c r="E52" s="61" t="s">
        <v>248</v>
      </c>
      <c r="F52" s="21"/>
    </row>
    <row r="53" spans="1:6" x14ac:dyDescent="0.2">
      <c r="A53" s="22"/>
      <c r="B53" s="37" t="s">
        <v>229</v>
      </c>
      <c r="C53" s="61" t="s">
        <v>236</v>
      </c>
      <c r="D53" s="61" t="s">
        <v>244</v>
      </c>
      <c r="E53" s="61" t="s">
        <v>249</v>
      </c>
      <c r="F53" s="21"/>
    </row>
    <row r="54" spans="1:6" x14ac:dyDescent="0.2">
      <c r="A54" s="22"/>
      <c r="B54" s="37" t="s">
        <v>230</v>
      </c>
      <c r="C54" s="61" t="s">
        <v>237</v>
      </c>
      <c r="D54" s="61" t="s">
        <v>245</v>
      </c>
      <c r="E54" s="61" t="s">
        <v>250</v>
      </c>
      <c r="F54" s="21"/>
    </row>
    <row r="55" spans="1:6" x14ac:dyDescent="0.2">
      <c r="A55" s="22"/>
      <c r="B55" s="21"/>
      <c r="C55" s="32"/>
      <c r="D55" s="32"/>
      <c r="E55" s="32"/>
      <c r="F55" s="21"/>
    </row>
  </sheetData>
  <pageMargins left="0.7" right="0.7" top="0.78740157499999996" bottom="0.78740157499999996"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D4C664148183BA4F90C796CF891D8FC6" ma:contentTypeVersion="6" ma:contentTypeDescription="Ein neues Dokument erstellen." ma:contentTypeScope="" ma:versionID="db62d22baee197049246758ed3a1e933">
  <xsd:schema xmlns:xsd="http://www.w3.org/2001/XMLSchema" xmlns:xs="http://www.w3.org/2001/XMLSchema" xmlns:p="http://schemas.microsoft.com/office/2006/metadata/properties" xmlns:ns1="http://schemas.microsoft.com/sharepoint/v3" xmlns:ns2="1cf2145d-1275-4039-b6f7-fdfb1f53241e" targetNamespace="http://schemas.microsoft.com/office/2006/metadata/properties" ma:root="true" ma:fieldsID="27fc47de3172eb7b5d69e6731a2307e8" ns1:_="" ns2:_="">
    <xsd:import namespace="http://schemas.microsoft.com/sharepoint/v3"/>
    <xsd:import namespace="1cf2145d-1275-4039-b6f7-fdfb1f53241e"/>
    <xsd:element name="properties">
      <xsd:complexType>
        <xsd:sequence>
          <xsd:element name="documentManagement">
            <xsd:complexType>
              <xsd:all>
                <xsd:element ref="ns1:PublishingStartDate" minOccurs="0"/>
                <xsd:element ref="ns1:PublishingExpirationDate" minOccurs="0"/>
                <xsd:element ref="ns2:Titel_DE" minOccurs="0"/>
                <xsd:element ref="ns2:Titel_RM" minOccurs="0"/>
                <xsd:element ref="ns2:Titel_IT" minOccurs="0"/>
                <xsd:element ref="ns2:Kategorie" minOccurs="0"/>
                <xsd:element ref="ns2:Benutzerdefinierte_x0020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1cf2145d-1275-4039-b6f7-fdfb1f53241e" elementFormDefault="qualified">
    <xsd:import namespace="http://schemas.microsoft.com/office/2006/documentManagement/types"/>
    <xsd:import namespace="http://schemas.microsoft.com/office/infopath/2007/PartnerControls"/>
    <xsd:element name="Titel_DE" ma:index="10" nillable="true" ma:displayName="Titel_DE" ma:internalName="Titel_DE">
      <xsd:simpleType>
        <xsd:restriction base="dms:Text">
          <xsd:maxLength value="255"/>
        </xsd:restriction>
      </xsd:simpleType>
    </xsd:element>
    <xsd:element name="Titel_RM" ma:index="11" nillable="true" ma:displayName="Titel_RM" ma:internalName="Titel_RM">
      <xsd:simpleType>
        <xsd:restriction base="dms:Text">
          <xsd:maxLength value="255"/>
        </xsd:restriction>
      </xsd:simpleType>
    </xsd:element>
    <xsd:element name="Titel_IT" ma:index="12" nillable="true" ma:displayName="Titel_IT" ma:internalName="Titel_IT">
      <xsd:simpleType>
        <xsd:restriction base="dms:Text">
          <xsd:maxLength value="255"/>
        </xsd:restriction>
      </xsd:simpleType>
    </xsd:element>
    <xsd:element name="Kategorie" ma:index="13" nillable="true" ma:displayName="Kategorie" ma:internalName="Kategorie">
      <xsd:simpleType>
        <xsd:restriction base="dms:Text">
          <xsd:maxLength value="255"/>
        </xsd:restriction>
      </xsd:simpleType>
    </xsd:element>
    <xsd:element name="Benutzerdefinierte_x0020_ID" ma:index="14" nillable="true" ma:displayName="Benutzerdefinierte ID" ma:internalName="Benutzerdefinierte_x0020_ID" ma:percentage="FALSE">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Benutzerdefinierte_x0020_ID xmlns="1cf2145d-1275-4039-b6f7-fdfb1f53241e">1008</Benutzerdefinierte_x0020_ID>
    <Titel_RM xmlns="1cf2145d-1275-4039-b6f7-fdfb1f53241e">Abitaziuns abitadas tenor vischnancas, 2024</Titel_RM>
    <PublishingExpirationDate xmlns="http://schemas.microsoft.com/sharepoint/v3" xsi:nil="true"/>
    <PublishingStartDate xmlns="http://schemas.microsoft.com/sharepoint/v3" xsi:nil="true"/>
    <Kategorie xmlns="1cf2145d-1275-4039-b6f7-fdfb1f53241e">Wohnverhältnisse</Kategorie>
    <Titel_DE xmlns="1cf2145d-1275-4039-b6f7-fdfb1f53241e">Bewohnte Wohnungen nach Gemeinde, 2024</Titel_DE>
    <Titel_IT xmlns="1cf2145d-1275-4039-b6f7-fdfb1f53241e">Abitazioni occupate per comune, 2024</Titel_IT>
  </documentManagement>
</p:properties>
</file>

<file path=customXml/itemProps1.xml><?xml version="1.0" encoding="utf-8"?>
<ds:datastoreItem xmlns:ds="http://schemas.openxmlformats.org/officeDocument/2006/customXml" ds:itemID="{4A3DAAFB-AA6F-4A1C-BC96-EA943B42D2F4}"/>
</file>

<file path=customXml/itemProps2.xml><?xml version="1.0" encoding="utf-8"?>
<ds:datastoreItem xmlns:ds="http://schemas.openxmlformats.org/officeDocument/2006/customXml" ds:itemID="{B095F81C-4581-43D7-BAA9-EB0390EDCDB3}"/>
</file>

<file path=customXml/itemProps3.xml><?xml version="1.0" encoding="utf-8"?>
<ds:datastoreItem xmlns:ds="http://schemas.openxmlformats.org/officeDocument/2006/customXml" ds:itemID="{D6DF1522-8C13-444E-BA18-570D87874F23}"/>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Zimmerzahl</vt:lpstr>
      <vt:lpstr>Anzahl Bewohner</vt:lpstr>
      <vt:lpstr>Uebersetzungen</vt:lpstr>
    </vt:vector>
  </TitlesOfParts>
  <Company>Kantonale Verwaltung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Bewohnte Wohnungen nach Gemeinde</dc:title>
  <dc:creator>Luzius.Stricker@awt.gr.ch</dc:creator>
  <cp:lastModifiedBy>Monstein Urs (AWT GR)</cp:lastModifiedBy>
  <dcterms:created xsi:type="dcterms:W3CDTF">2016-08-08T08:05:48Z</dcterms:created>
  <dcterms:modified xsi:type="dcterms:W3CDTF">2025-09-17T05:57:24Z</dcterms:modified>
  <cp:category>Gebäude- und Wohnungsstatistik</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bfc5642-2d7f-4e68-9674-ab3e35a89b06_Enabled">
    <vt:lpwstr>true</vt:lpwstr>
  </property>
  <property fmtid="{D5CDD505-2E9C-101B-9397-08002B2CF9AE}" pid="3" name="MSIP_Label_fbfc5642-2d7f-4e68-9674-ab3e35a89b06_SetDate">
    <vt:lpwstr>2025-09-11T07:36:14Z</vt:lpwstr>
  </property>
  <property fmtid="{D5CDD505-2E9C-101B-9397-08002B2CF9AE}" pid="4" name="MSIP_Label_fbfc5642-2d7f-4e68-9674-ab3e35a89b06_Method">
    <vt:lpwstr>Standard</vt:lpwstr>
  </property>
  <property fmtid="{D5CDD505-2E9C-101B-9397-08002B2CF9AE}" pid="5" name="MSIP_Label_fbfc5642-2d7f-4e68-9674-ab3e35a89b06_Name">
    <vt:lpwstr>label-2-default</vt:lpwstr>
  </property>
  <property fmtid="{D5CDD505-2E9C-101B-9397-08002B2CF9AE}" pid="6" name="MSIP_Label_fbfc5642-2d7f-4e68-9674-ab3e35a89b06_SiteId">
    <vt:lpwstr>70ee0a01-45f2-4b86-aa78-73100089c50c</vt:lpwstr>
  </property>
  <property fmtid="{D5CDD505-2E9C-101B-9397-08002B2CF9AE}" pid="7" name="MSIP_Label_fbfc5642-2d7f-4e68-9674-ab3e35a89b06_ActionId">
    <vt:lpwstr>fc3bc21e-8a36-4ac1-86db-3c80eba1d089</vt:lpwstr>
  </property>
  <property fmtid="{D5CDD505-2E9C-101B-9397-08002B2CF9AE}" pid="8" name="MSIP_Label_fbfc5642-2d7f-4e68-9674-ab3e35a89b06_ContentBits">
    <vt:lpwstr>0</vt:lpwstr>
  </property>
  <property fmtid="{D5CDD505-2E9C-101B-9397-08002B2CF9AE}" pid="9" name="MSIP_Label_fbfc5642-2d7f-4e68-9674-ab3e35a89b06_Tag">
    <vt:lpwstr>10, 3, 0, 1</vt:lpwstr>
  </property>
  <property fmtid="{D5CDD505-2E9C-101B-9397-08002B2CF9AE}" pid="10" name="ContentTypeId">
    <vt:lpwstr>0x010100D4C664148183BA4F90C796CF891D8FC6</vt:lpwstr>
  </property>
</Properties>
</file>